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3-q3\Table &amp; Graphs\"/>
    </mc:Choice>
  </mc:AlternateContent>
  <xr:revisionPtr revIDLastSave="0" documentId="8_{6C7EFE39-0D68-423A-A908-D855B65CF30B}" xr6:coauthVersionLast="47" xr6:coauthVersionMax="47" xr10:uidLastSave="{00000000-0000-0000-0000-000000000000}"/>
  <bookViews>
    <workbookView xWindow="-120" yWindow="-120" windowWidth="29040" windowHeight="15840" xr2:uid="{49BA40A5-8B51-43B5-990A-A5E35A58E593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26" i="6" l="1"/>
  <c r="BF26" i="6"/>
  <c r="BD26" i="6"/>
  <c r="BC26" i="6"/>
  <c r="BB26" i="6"/>
  <c r="AZ26" i="6"/>
  <c r="AX26" i="6"/>
  <c r="AW26" i="6"/>
  <c r="AV26" i="6"/>
  <c r="AT26" i="6"/>
  <c r="AR26" i="6"/>
  <c r="AP26" i="6"/>
  <c r="AN26" i="6"/>
  <c r="AM26" i="6"/>
  <c r="AL26" i="6"/>
  <c r="AJ26" i="6"/>
  <c r="AH26" i="6"/>
  <c r="AG26" i="6"/>
  <c r="AF26" i="6"/>
  <c r="AD26" i="6"/>
  <c r="AB26" i="6"/>
  <c r="Z26" i="6"/>
  <c r="X26" i="6"/>
  <c r="W26" i="6"/>
  <c r="V26" i="6"/>
  <c r="T26" i="6"/>
  <c r="R26" i="6"/>
  <c r="Q26" i="6"/>
  <c r="P26" i="6"/>
  <c r="N26" i="6"/>
  <c r="L26" i="6"/>
  <c r="J26" i="6"/>
  <c r="H26" i="6"/>
  <c r="G26" i="6"/>
  <c r="F26" i="6"/>
  <c r="D26" i="6"/>
  <c r="BG25" i="6"/>
  <c r="BE25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G24" i="6"/>
  <c r="BE24" i="6"/>
  <c r="BC24" i="6"/>
  <c r="BA24" i="6"/>
  <c r="AY24" i="6"/>
  <c r="AY26" i="6" s="1"/>
  <c r="AW24" i="6"/>
  <c r="AU24" i="6"/>
  <c r="AS24" i="6"/>
  <c r="AQ24" i="6"/>
  <c r="AQ26" i="6" s="1"/>
  <c r="AO24" i="6"/>
  <c r="AM24" i="6"/>
  <c r="AK24" i="6"/>
  <c r="AI24" i="6"/>
  <c r="AI26" i="6" s="1"/>
  <c r="AG24" i="6"/>
  <c r="AE24" i="6"/>
  <c r="AC24" i="6"/>
  <c r="AA24" i="6"/>
  <c r="AA26" i="6" s="1"/>
  <c r="Y24" i="6"/>
  <c r="W24" i="6"/>
  <c r="U24" i="6"/>
  <c r="S24" i="6"/>
  <c r="S26" i="6" s="1"/>
  <c r="Q24" i="6"/>
  <c r="O24" i="6"/>
  <c r="M24" i="6"/>
  <c r="K24" i="6"/>
  <c r="K26" i="6" s="1"/>
  <c r="I24" i="6"/>
  <c r="G24" i="6"/>
  <c r="E24" i="6"/>
  <c r="C24" i="6"/>
  <c r="C26" i="6" s="1"/>
  <c r="BG23" i="6"/>
  <c r="BG26" i="6" s="1"/>
  <c r="BE23" i="6"/>
  <c r="BE26" i="6" s="1"/>
  <c r="BC23" i="6"/>
  <c r="BA23" i="6"/>
  <c r="BA26" i="6" s="1"/>
  <c r="AY23" i="6"/>
  <c r="AW23" i="6"/>
  <c r="AU23" i="6"/>
  <c r="AU26" i="6" s="1"/>
  <c r="AS23" i="6"/>
  <c r="AS26" i="6" s="1"/>
  <c r="AQ23" i="6"/>
  <c r="AO23" i="6"/>
  <c r="AO26" i="6" s="1"/>
  <c r="AM23" i="6"/>
  <c r="AK23" i="6"/>
  <c r="AK26" i="6" s="1"/>
  <c r="AI23" i="6"/>
  <c r="AG23" i="6"/>
  <c r="AE23" i="6"/>
  <c r="AE26" i="6" s="1"/>
  <c r="AC23" i="6"/>
  <c r="AC26" i="6" s="1"/>
  <c r="AA23" i="6"/>
  <c r="Y23" i="6"/>
  <c r="Y26" i="6" s="1"/>
  <c r="W23" i="6"/>
  <c r="U23" i="6"/>
  <c r="U26" i="6" s="1"/>
  <c r="S23" i="6"/>
  <c r="Q23" i="6"/>
  <c r="O23" i="6"/>
  <c r="O26" i="6" s="1"/>
  <c r="M23" i="6"/>
  <c r="M26" i="6" s="1"/>
  <c r="K23" i="6"/>
  <c r="I23" i="6"/>
  <c r="I26" i="6" s="1"/>
  <c r="G23" i="6"/>
  <c r="E23" i="6"/>
  <c r="E26" i="6" s="1"/>
  <c r="C23" i="6"/>
  <c r="BH17" i="6"/>
  <c r="BG17" i="6"/>
  <c r="BF17" i="6"/>
  <c r="BD17" i="6"/>
  <c r="BB17" i="6"/>
  <c r="AZ17" i="6"/>
  <c r="AY17" i="6"/>
  <c r="AX17" i="6"/>
  <c r="AV17" i="6"/>
  <c r="AT17" i="6"/>
  <c r="AR17" i="6"/>
  <c r="AQ17" i="6"/>
  <c r="AP17" i="6"/>
  <c r="AN17" i="6"/>
  <c r="AL17" i="6"/>
  <c r="AJ17" i="6"/>
  <c r="AI17" i="6"/>
  <c r="AH17" i="6"/>
  <c r="AF17" i="6"/>
  <c r="AD17" i="6"/>
  <c r="AB17" i="6"/>
  <c r="AA17" i="6"/>
  <c r="Z17" i="6"/>
  <c r="X17" i="6"/>
  <c r="V17" i="6"/>
  <c r="T17" i="6"/>
  <c r="S17" i="6"/>
  <c r="R17" i="6"/>
  <c r="P17" i="6"/>
  <c r="N17" i="6"/>
  <c r="L17" i="6"/>
  <c r="K17" i="6"/>
  <c r="J17" i="6"/>
  <c r="H17" i="6"/>
  <c r="F17" i="6"/>
  <c r="D17" i="6"/>
  <c r="C17" i="6"/>
  <c r="BG16" i="6"/>
  <c r="BE16" i="6"/>
  <c r="BC16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BG15" i="6"/>
  <c r="BE15" i="6"/>
  <c r="BC15" i="6"/>
  <c r="BA15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BG14" i="6"/>
  <c r="BE14" i="6"/>
  <c r="BE17" i="6" s="1"/>
  <c r="BC14" i="6"/>
  <c r="BC17" i="6" s="1"/>
  <c r="BA14" i="6"/>
  <c r="BA17" i="6" s="1"/>
  <c r="AY14" i="6"/>
  <c r="AW14" i="6"/>
  <c r="AW17" i="6" s="1"/>
  <c r="AU14" i="6"/>
  <c r="AU17" i="6" s="1"/>
  <c r="AS14" i="6"/>
  <c r="AS17" i="6" s="1"/>
  <c r="AQ14" i="6"/>
  <c r="AO14" i="6"/>
  <c r="AO17" i="6" s="1"/>
  <c r="AM14" i="6"/>
  <c r="AM17" i="6" s="1"/>
  <c r="AK14" i="6"/>
  <c r="AK17" i="6" s="1"/>
  <c r="AI14" i="6"/>
  <c r="AG14" i="6"/>
  <c r="AG17" i="6" s="1"/>
  <c r="AE14" i="6"/>
  <c r="AE17" i="6" s="1"/>
  <c r="AC14" i="6"/>
  <c r="AC17" i="6" s="1"/>
  <c r="AA14" i="6"/>
  <c r="Y14" i="6"/>
  <c r="Y17" i="6" s="1"/>
  <c r="W14" i="6"/>
  <c r="W17" i="6" s="1"/>
  <c r="U14" i="6"/>
  <c r="U17" i="6" s="1"/>
  <c r="S14" i="6"/>
  <c r="Q14" i="6"/>
  <c r="Q17" i="6" s="1"/>
  <c r="O14" i="6"/>
  <c r="O17" i="6" s="1"/>
  <c r="M14" i="6"/>
  <c r="M17" i="6" s="1"/>
  <c r="K14" i="6"/>
  <c r="I14" i="6"/>
  <c r="I17" i="6" s="1"/>
  <c r="G14" i="6"/>
  <c r="G17" i="6" s="1"/>
  <c r="E14" i="6"/>
  <c r="E17" i="6" s="1"/>
  <c r="C14" i="6"/>
  <c r="BH8" i="6"/>
  <c r="BG8" i="6"/>
  <c r="BF8" i="6"/>
  <c r="BD8" i="6"/>
  <c r="BB8" i="6"/>
  <c r="AZ8" i="6"/>
  <c r="AX8" i="6"/>
  <c r="AW8" i="6"/>
  <c r="AV8" i="6"/>
  <c r="AT8" i="6"/>
  <c r="AR8" i="6"/>
  <c r="AQ8" i="6"/>
  <c r="AP8" i="6"/>
  <c r="AN8" i="6"/>
  <c r="AL8" i="6"/>
  <c r="AJ8" i="6"/>
  <c r="AH8" i="6"/>
  <c r="AG8" i="6"/>
  <c r="AF8" i="6"/>
  <c r="AD8" i="6"/>
  <c r="AB8" i="6"/>
  <c r="AA8" i="6"/>
  <c r="Z8" i="6"/>
  <c r="X8" i="6"/>
  <c r="V8" i="6"/>
  <c r="T8" i="6"/>
  <c r="R8" i="6"/>
  <c r="Q8" i="6"/>
  <c r="P8" i="6"/>
  <c r="N8" i="6"/>
  <c r="L8" i="6"/>
  <c r="K8" i="6"/>
  <c r="J8" i="6"/>
  <c r="H8" i="6"/>
  <c r="F8" i="6"/>
  <c r="D8" i="6"/>
  <c r="BG7" i="6"/>
  <c r="BE7" i="6"/>
  <c r="BC7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G6" i="6"/>
  <c r="BE6" i="6"/>
  <c r="BE8" i="6" s="1"/>
  <c r="BC6" i="6"/>
  <c r="BA6" i="6"/>
  <c r="AY6" i="6"/>
  <c r="AW6" i="6"/>
  <c r="AU6" i="6"/>
  <c r="AS6" i="6"/>
  <c r="AQ6" i="6"/>
  <c r="AO6" i="6"/>
  <c r="AO8" i="6" s="1"/>
  <c r="AM6" i="6"/>
  <c r="AK6" i="6"/>
  <c r="AI6" i="6"/>
  <c r="AG6" i="6"/>
  <c r="AE6" i="6"/>
  <c r="AC6" i="6"/>
  <c r="AA6" i="6"/>
  <c r="Y6" i="6"/>
  <c r="Y8" i="6" s="1"/>
  <c r="W6" i="6"/>
  <c r="U6" i="6"/>
  <c r="S6" i="6"/>
  <c r="Q6" i="6"/>
  <c r="O6" i="6"/>
  <c r="M6" i="6"/>
  <c r="K6" i="6"/>
  <c r="I6" i="6"/>
  <c r="I8" i="6" s="1"/>
  <c r="G6" i="6"/>
  <c r="E6" i="6"/>
  <c r="C6" i="6"/>
  <c r="BG5" i="6"/>
  <c r="BE5" i="6"/>
  <c r="BC5" i="6"/>
  <c r="BC8" i="6" s="1"/>
  <c r="BA5" i="6"/>
  <c r="BA8" i="6" s="1"/>
  <c r="AY5" i="6"/>
  <c r="AY8" i="6" s="1"/>
  <c r="AW5" i="6"/>
  <c r="AU5" i="6"/>
  <c r="AU8" i="6" s="1"/>
  <c r="AS5" i="6"/>
  <c r="AS8" i="6" s="1"/>
  <c r="AQ5" i="6"/>
  <c r="AO5" i="6"/>
  <c r="AM5" i="6"/>
  <c r="AM8" i="6" s="1"/>
  <c r="AK5" i="6"/>
  <c r="AK8" i="6" s="1"/>
  <c r="AI5" i="6"/>
  <c r="AI8" i="6" s="1"/>
  <c r="AG5" i="6"/>
  <c r="AE5" i="6"/>
  <c r="AE8" i="6" s="1"/>
  <c r="AC5" i="6"/>
  <c r="AC8" i="6" s="1"/>
  <c r="AA5" i="6"/>
  <c r="Y5" i="6"/>
  <c r="W5" i="6"/>
  <c r="W8" i="6" s="1"/>
  <c r="U5" i="6"/>
  <c r="U8" i="6" s="1"/>
  <c r="S5" i="6"/>
  <c r="S8" i="6" s="1"/>
  <c r="Q5" i="6"/>
  <c r="O5" i="6"/>
  <c r="O8" i="6" s="1"/>
  <c r="M5" i="6"/>
  <c r="M8" i="6" s="1"/>
  <c r="K5" i="6"/>
  <c r="I5" i="6"/>
  <c r="G5" i="6"/>
  <c r="G8" i="6" s="1"/>
  <c r="E5" i="6"/>
  <c r="E8" i="6" s="1"/>
  <c r="C5" i="6"/>
  <c r="C8" i="6" s="1"/>
  <c r="T111" i="5"/>
  <c r="S111" i="5"/>
  <c r="R111" i="5"/>
  <c r="AG107" i="5"/>
  <c r="AD107" i="5"/>
  <c r="AC107" i="5"/>
  <c r="AB107" i="5"/>
  <c r="T106" i="5"/>
  <c r="S106" i="5"/>
  <c r="R106" i="5"/>
  <c r="E106" i="5"/>
  <c r="D106" i="5"/>
  <c r="C106" i="5"/>
  <c r="Y105" i="5"/>
  <c r="X105" i="5"/>
  <c r="W105" i="5"/>
  <c r="T105" i="5"/>
  <c r="S105" i="5"/>
  <c r="R105" i="5"/>
  <c r="O105" i="5"/>
  <c r="N105" i="5"/>
  <c r="M105" i="5"/>
  <c r="J105" i="5"/>
  <c r="I105" i="5"/>
  <c r="H105" i="5"/>
  <c r="E105" i="5"/>
  <c r="D105" i="5"/>
  <c r="C105" i="5"/>
  <c r="T104" i="5"/>
  <c r="S104" i="5"/>
  <c r="R104" i="5"/>
  <c r="E104" i="5"/>
  <c r="D104" i="5"/>
  <c r="C104" i="5"/>
  <c r="T103" i="5"/>
  <c r="S103" i="5"/>
  <c r="R103" i="5"/>
  <c r="E103" i="5"/>
  <c r="D103" i="5"/>
  <c r="C103" i="5"/>
  <c r="T102" i="5"/>
  <c r="S102" i="5"/>
  <c r="R102" i="5"/>
  <c r="J102" i="5"/>
  <c r="E102" i="5"/>
  <c r="D102" i="5"/>
  <c r="C102" i="5"/>
  <c r="T101" i="5"/>
  <c r="S101" i="5"/>
  <c r="R101" i="5"/>
  <c r="E101" i="5"/>
  <c r="D101" i="5"/>
  <c r="C101" i="5"/>
  <c r="W100" i="5"/>
  <c r="T100" i="5"/>
  <c r="S100" i="5"/>
  <c r="R100" i="5"/>
  <c r="E100" i="5"/>
  <c r="D100" i="5"/>
  <c r="C100" i="5"/>
  <c r="AG97" i="5"/>
  <c r="AD97" i="5"/>
  <c r="AC97" i="5"/>
  <c r="AB97" i="5"/>
  <c r="AB109" i="5" s="1"/>
  <c r="AB112" i="5" s="1"/>
  <c r="T96" i="5"/>
  <c r="S96" i="5"/>
  <c r="R96" i="5"/>
  <c r="E96" i="5"/>
  <c r="D96" i="5"/>
  <c r="C96" i="5"/>
  <c r="W95" i="5"/>
  <c r="T95" i="5"/>
  <c r="S95" i="5"/>
  <c r="R95" i="5"/>
  <c r="E95" i="5"/>
  <c r="D95" i="5"/>
  <c r="C95" i="5"/>
  <c r="T94" i="5"/>
  <c r="S94" i="5"/>
  <c r="R94" i="5"/>
  <c r="E94" i="5"/>
  <c r="D94" i="5"/>
  <c r="C94" i="5"/>
  <c r="T93" i="5"/>
  <c r="S93" i="5"/>
  <c r="R93" i="5"/>
  <c r="E93" i="5"/>
  <c r="D93" i="5"/>
  <c r="C93" i="5"/>
  <c r="T92" i="5"/>
  <c r="S92" i="5"/>
  <c r="R92" i="5"/>
  <c r="E92" i="5"/>
  <c r="D92" i="5"/>
  <c r="C92" i="5"/>
  <c r="T91" i="5"/>
  <c r="S91" i="5"/>
  <c r="R91" i="5"/>
  <c r="E91" i="5"/>
  <c r="D91" i="5"/>
  <c r="C91" i="5"/>
  <c r="Y90" i="5"/>
  <c r="T90" i="5"/>
  <c r="S90" i="5"/>
  <c r="R90" i="5"/>
  <c r="E90" i="5"/>
  <c r="D90" i="5"/>
  <c r="C90" i="5"/>
  <c r="T86" i="5"/>
  <c r="S86" i="5"/>
  <c r="R86" i="5"/>
  <c r="E86" i="5"/>
  <c r="D86" i="5"/>
  <c r="C86" i="5"/>
  <c r="T85" i="5"/>
  <c r="S85" i="5"/>
  <c r="R85" i="5"/>
  <c r="E85" i="5"/>
  <c r="D85" i="5"/>
  <c r="C85" i="5"/>
  <c r="T84" i="5"/>
  <c r="S84" i="5"/>
  <c r="R84" i="5"/>
  <c r="M84" i="5"/>
  <c r="E84" i="5"/>
  <c r="D84" i="5"/>
  <c r="C84" i="5"/>
  <c r="AG81" i="5"/>
  <c r="AG87" i="5" s="1"/>
  <c r="AD81" i="5"/>
  <c r="AD87" i="5" s="1"/>
  <c r="AC81" i="5"/>
  <c r="AC87" i="5" s="1"/>
  <c r="AB81" i="5"/>
  <c r="AB87" i="5" s="1"/>
  <c r="T81" i="5"/>
  <c r="S81" i="5"/>
  <c r="T80" i="5"/>
  <c r="S80" i="5"/>
  <c r="R80" i="5"/>
  <c r="O80" i="5"/>
  <c r="E80" i="5"/>
  <c r="D80" i="5"/>
  <c r="C80" i="5"/>
  <c r="T79" i="5"/>
  <c r="S79" i="5"/>
  <c r="R79" i="5"/>
  <c r="N79" i="5"/>
  <c r="E79" i="5"/>
  <c r="D79" i="5"/>
  <c r="C79" i="5"/>
  <c r="T78" i="5"/>
  <c r="S78" i="5"/>
  <c r="R78" i="5"/>
  <c r="O78" i="5"/>
  <c r="E78" i="5"/>
  <c r="D78" i="5"/>
  <c r="C78" i="5"/>
  <c r="X77" i="5"/>
  <c r="T77" i="5"/>
  <c r="S77" i="5"/>
  <c r="R77" i="5"/>
  <c r="O77" i="5"/>
  <c r="E77" i="5"/>
  <c r="D77" i="5"/>
  <c r="C77" i="5"/>
  <c r="X76" i="5"/>
  <c r="T76" i="5"/>
  <c r="S76" i="5"/>
  <c r="R76" i="5"/>
  <c r="I76" i="5"/>
  <c r="E76" i="5"/>
  <c r="D76" i="5"/>
  <c r="C76" i="5"/>
  <c r="Y75" i="5"/>
  <c r="X75" i="5"/>
  <c r="T75" i="5"/>
  <c r="S75" i="5"/>
  <c r="R75" i="5"/>
  <c r="I75" i="5"/>
  <c r="H75" i="5"/>
  <c r="E75" i="5"/>
  <c r="D75" i="5"/>
  <c r="C75" i="5"/>
  <c r="V66" i="5"/>
  <c r="F66" i="5"/>
  <c r="Z65" i="5"/>
  <c r="R65" i="5"/>
  <c r="J65" i="5"/>
  <c r="AG63" i="5"/>
  <c r="Y63" i="5"/>
  <c r="Q63" i="5"/>
  <c r="I63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AE61" i="5"/>
  <c r="AE66" i="5" s="1"/>
  <c r="Y61" i="5"/>
  <c r="W61" i="5"/>
  <c r="W66" i="5" s="1"/>
  <c r="I61" i="5"/>
  <c r="G61" i="5"/>
  <c r="G66" i="5" s="1"/>
  <c r="AG58" i="5"/>
  <c r="AF57" i="5"/>
  <c r="AF58" i="5" s="1"/>
  <c r="N57" i="5"/>
  <c r="G57" i="5"/>
  <c r="F57" i="5"/>
  <c r="AG56" i="5"/>
  <c r="AG65" i="5" s="1"/>
  <c r="AF56" i="5"/>
  <c r="AF65" i="5" s="1"/>
  <c r="AE56" i="5"/>
  <c r="AE65" i="5" s="1"/>
  <c r="AD56" i="5"/>
  <c r="AD65" i="5" s="1"/>
  <c r="AC56" i="5"/>
  <c r="AB56" i="5"/>
  <c r="AB65" i="5" s="1"/>
  <c r="AA56" i="5"/>
  <c r="AA65" i="5" s="1"/>
  <c r="Z56" i="5"/>
  <c r="Y56" i="5"/>
  <c r="Y65" i="5" s="1"/>
  <c r="X56" i="5"/>
  <c r="X65" i="5" s="1"/>
  <c r="W56" i="5"/>
  <c r="W65" i="5" s="1"/>
  <c r="V56" i="5"/>
  <c r="V65" i="5" s="1"/>
  <c r="U56" i="5"/>
  <c r="T56" i="5"/>
  <c r="T65" i="5" s="1"/>
  <c r="S56" i="5"/>
  <c r="S65" i="5" s="1"/>
  <c r="R56" i="5"/>
  <c r="Q56" i="5"/>
  <c r="Q65" i="5" s="1"/>
  <c r="P56" i="5"/>
  <c r="P65" i="5" s="1"/>
  <c r="O56" i="5"/>
  <c r="O65" i="5" s="1"/>
  <c r="N56" i="5"/>
  <c r="N65" i="5" s="1"/>
  <c r="M56" i="5"/>
  <c r="M65" i="5" s="1"/>
  <c r="L56" i="5"/>
  <c r="L65" i="5" s="1"/>
  <c r="K56" i="5"/>
  <c r="K65" i="5" s="1"/>
  <c r="J56" i="5"/>
  <c r="I56" i="5"/>
  <c r="I65" i="5" s="1"/>
  <c r="H56" i="5"/>
  <c r="H65" i="5" s="1"/>
  <c r="G56" i="5"/>
  <c r="G65" i="5" s="1"/>
  <c r="F56" i="5"/>
  <c r="F65" i="5" s="1"/>
  <c r="E56" i="5"/>
  <c r="E65" i="5" s="1"/>
  <c r="D56" i="5"/>
  <c r="D65" i="5" s="1"/>
  <c r="C56" i="5"/>
  <c r="C65" i="5" s="1"/>
  <c r="AG55" i="5"/>
  <c r="AF55" i="5"/>
  <c r="AF63" i="5" s="1"/>
  <c r="AE55" i="5"/>
  <c r="AE63" i="5" s="1"/>
  <c r="AD55" i="5"/>
  <c r="AD63" i="5" s="1"/>
  <c r="AC55" i="5"/>
  <c r="AC63" i="5" s="1"/>
  <c r="AB55" i="5"/>
  <c r="AB63" i="5" s="1"/>
  <c r="AA55" i="5"/>
  <c r="AA63" i="5" s="1"/>
  <c r="Z55" i="5"/>
  <c r="Z63" i="5" s="1"/>
  <c r="Y55" i="5"/>
  <c r="X55" i="5"/>
  <c r="X63" i="5" s="1"/>
  <c r="W55" i="5"/>
  <c r="W63" i="5" s="1"/>
  <c r="V55" i="5"/>
  <c r="V63" i="5" s="1"/>
  <c r="U55" i="5"/>
  <c r="U63" i="5" s="1"/>
  <c r="T55" i="5"/>
  <c r="T63" i="5" s="1"/>
  <c r="S55" i="5"/>
  <c r="S63" i="5" s="1"/>
  <c r="R55" i="5"/>
  <c r="R63" i="5" s="1"/>
  <c r="Q55" i="5"/>
  <c r="P55" i="5"/>
  <c r="P63" i="5" s="1"/>
  <c r="O55" i="5"/>
  <c r="O63" i="5" s="1"/>
  <c r="N55" i="5"/>
  <c r="N63" i="5" s="1"/>
  <c r="M55" i="5"/>
  <c r="M63" i="5" s="1"/>
  <c r="L55" i="5"/>
  <c r="K55" i="5"/>
  <c r="K63" i="5" s="1"/>
  <c r="J55" i="5"/>
  <c r="J63" i="5" s="1"/>
  <c r="I55" i="5"/>
  <c r="H55" i="5"/>
  <c r="H63" i="5" s="1"/>
  <c r="G55" i="5"/>
  <c r="G63" i="5" s="1"/>
  <c r="F55" i="5"/>
  <c r="F63" i="5" s="1"/>
  <c r="E55" i="5"/>
  <c r="E63" i="5" s="1"/>
  <c r="D55" i="5"/>
  <c r="D63" i="5" s="1"/>
  <c r="C55" i="5"/>
  <c r="C63" i="5" s="1"/>
  <c r="AG54" i="5"/>
  <c r="AG57" i="5" s="1"/>
  <c r="AF54" i="5"/>
  <c r="AF61" i="5" s="1"/>
  <c r="AE54" i="5"/>
  <c r="AE57" i="5" s="1"/>
  <c r="AD54" i="5"/>
  <c r="AD61" i="5" s="1"/>
  <c r="AD66" i="5" s="1"/>
  <c r="AC54" i="5"/>
  <c r="AC61" i="5" s="1"/>
  <c r="AB54" i="5"/>
  <c r="AA54" i="5"/>
  <c r="Z54" i="5"/>
  <c r="Y54" i="5"/>
  <c r="Y57" i="5" s="1"/>
  <c r="X54" i="5"/>
  <c r="X57" i="5" s="1"/>
  <c r="W54" i="5"/>
  <c r="W57" i="5" s="1"/>
  <c r="V54" i="5"/>
  <c r="V61" i="5" s="1"/>
  <c r="U54" i="5"/>
  <c r="U61" i="5" s="1"/>
  <c r="T54" i="5"/>
  <c r="T61" i="5" s="1"/>
  <c r="S54" i="5"/>
  <c r="R54" i="5"/>
  <c r="Q54" i="5"/>
  <c r="Q57" i="5" s="1"/>
  <c r="P54" i="5"/>
  <c r="P57" i="5" s="1"/>
  <c r="O54" i="5"/>
  <c r="O57" i="5" s="1"/>
  <c r="N54" i="5"/>
  <c r="N61" i="5" s="1"/>
  <c r="N66" i="5" s="1"/>
  <c r="M54" i="5"/>
  <c r="M61" i="5" s="1"/>
  <c r="L54" i="5"/>
  <c r="L61" i="5" s="1"/>
  <c r="K54" i="5"/>
  <c r="J54" i="5"/>
  <c r="I54" i="5"/>
  <c r="H54" i="5"/>
  <c r="H61" i="5" s="1"/>
  <c r="G54" i="5"/>
  <c r="F54" i="5"/>
  <c r="F61" i="5" s="1"/>
  <c r="E54" i="5"/>
  <c r="E61" i="5" s="1"/>
  <c r="D54" i="5"/>
  <c r="D61" i="5" s="1"/>
  <c r="C54" i="5"/>
  <c r="AG50" i="5"/>
  <c r="AF50" i="5"/>
  <c r="AD50" i="5"/>
  <c r="AE48" i="5"/>
  <c r="F48" i="5"/>
  <c r="AG44" i="5"/>
  <c r="AE44" i="5"/>
  <c r="Q44" i="5"/>
  <c r="C44" i="5"/>
  <c r="Z43" i="5"/>
  <c r="P43" i="5"/>
  <c r="K43" i="5"/>
  <c r="F43" i="5"/>
  <c r="S41" i="5"/>
  <c r="AG39" i="5"/>
  <c r="AF39" i="5"/>
  <c r="AE39" i="5"/>
  <c r="AD39" i="5"/>
  <c r="AC39" i="5"/>
  <c r="AB39" i="5"/>
  <c r="AA39" i="5"/>
  <c r="Y39" i="5"/>
  <c r="T107" i="5" s="1"/>
  <c r="X39" i="5"/>
  <c r="W39" i="5"/>
  <c r="V39" i="5"/>
  <c r="U39" i="5"/>
  <c r="T39" i="5"/>
  <c r="S39" i="5"/>
  <c r="R39" i="5"/>
  <c r="Q39" i="5"/>
  <c r="O39" i="5"/>
  <c r="N39" i="5"/>
  <c r="M39" i="5"/>
  <c r="L39" i="5"/>
  <c r="J39" i="5"/>
  <c r="I39" i="5"/>
  <c r="H39" i="5"/>
  <c r="G39" i="5"/>
  <c r="F39" i="5"/>
  <c r="E39" i="5"/>
  <c r="E107" i="5" s="1"/>
  <c r="D39" i="5"/>
  <c r="C39" i="5"/>
  <c r="Z38" i="5"/>
  <c r="P38" i="5"/>
  <c r="K38" i="5"/>
  <c r="Z36" i="5"/>
  <c r="P36" i="5"/>
  <c r="M104" i="5" s="1"/>
  <c r="K36" i="5"/>
  <c r="Z35" i="5"/>
  <c r="P35" i="5"/>
  <c r="O103" i="5" s="1"/>
  <c r="K35" i="5"/>
  <c r="Z34" i="5"/>
  <c r="P34" i="5"/>
  <c r="K34" i="5"/>
  <c r="H102" i="5" s="1"/>
  <c r="Z33" i="5"/>
  <c r="Y101" i="5" s="1"/>
  <c r="P33" i="5"/>
  <c r="K33" i="5"/>
  <c r="J101" i="5" s="1"/>
  <c r="Z32" i="5"/>
  <c r="Z39" i="5" s="1"/>
  <c r="P32" i="5"/>
  <c r="K32" i="5"/>
  <c r="AG29" i="5"/>
  <c r="AF29" i="5"/>
  <c r="AE29" i="5"/>
  <c r="AD29" i="5"/>
  <c r="AC29" i="5"/>
  <c r="AB29" i="5"/>
  <c r="AA29" i="5"/>
  <c r="Y29" i="5"/>
  <c r="X29" i="5"/>
  <c r="W29" i="5"/>
  <c r="V29" i="5"/>
  <c r="U29" i="5"/>
  <c r="T29" i="5"/>
  <c r="S29" i="5"/>
  <c r="R29" i="5"/>
  <c r="Q29" i="5"/>
  <c r="O29" i="5"/>
  <c r="N29" i="5"/>
  <c r="M29" i="5"/>
  <c r="L29" i="5"/>
  <c r="J29" i="5"/>
  <c r="I29" i="5"/>
  <c r="H29" i="5"/>
  <c r="G29" i="5"/>
  <c r="F29" i="5"/>
  <c r="E29" i="5"/>
  <c r="D29" i="5"/>
  <c r="C29" i="5"/>
  <c r="Z28" i="5"/>
  <c r="P28" i="5"/>
  <c r="M96" i="5" s="1"/>
  <c r="K28" i="5"/>
  <c r="H96" i="5" s="1"/>
  <c r="Z27" i="5"/>
  <c r="Y95" i="5" s="1"/>
  <c r="P27" i="5"/>
  <c r="K27" i="5"/>
  <c r="J95" i="5" s="1"/>
  <c r="Z26" i="5"/>
  <c r="P26" i="5"/>
  <c r="K26" i="5"/>
  <c r="Z24" i="5"/>
  <c r="P24" i="5"/>
  <c r="K24" i="5"/>
  <c r="H93" i="5" s="1"/>
  <c r="Z23" i="5"/>
  <c r="P23" i="5"/>
  <c r="K23" i="5"/>
  <c r="Z22" i="5"/>
  <c r="P22" i="5"/>
  <c r="K22" i="5"/>
  <c r="Z21" i="5"/>
  <c r="P21" i="5"/>
  <c r="K21" i="5"/>
  <c r="AC18" i="5"/>
  <c r="V18" i="5"/>
  <c r="U18" i="5"/>
  <c r="F18" i="5"/>
  <c r="F41" i="5" s="1"/>
  <c r="F44" i="5" s="1"/>
  <c r="E18" i="5"/>
  <c r="Z17" i="5"/>
  <c r="P17" i="5"/>
  <c r="O86" i="5" s="1"/>
  <c r="K17" i="5"/>
  <c r="Z16" i="5"/>
  <c r="P16" i="5"/>
  <c r="K16" i="5"/>
  <c r="Z15" i="5"/>
  <c r="P15" i="5"/>
  <c r="O84" i="5" s="1"/>
  <c r="K15" i="5"/>
  <c r="AG12" i="5"/>
  <c r="AG18" i="5" s="1"/>
  <c r="AG41" i="5" s="1"/>
  <c r="AF12" i="5"/>
  <c r="AF18" i="5" s="1"/>
  <c r="AF41" i="5" s="1"/>
  <c r="AF44" i="5" s="1"/>
  <c r="AE12" i="5"/>
  <c r="AE18" i="5" s="1"/>
  <c r="AD12" i="5"/>
  <c r="AD18" i="5" s="1"/>
  <c r="AD41" i="5" s="1"/>
  <c r="AD44" i="5" s="1"/>
  <c r="Y110" i="5" s="1"/>
  <c r="AC12" i="5"/>
  <c r="AB12" i="5"/>
  <c r="AB18" i="5" s="1"/>
  <c r="AA12" i="5"/>
  <c r="AA18" i="5" s="1"/>
  <c r="Z12" i="5"/>
  <c r="Z18" i="5" s="1"/>
  <c r="Y12" i="5"/>
  <c r="X12" i="5"/>
  <c r="W12" i="5"/>
  <c r="V12" i="5"/>
  <c r="U12" i="5"/>
  <c r="T12" i="5"/>
  <c r="T18" i="5" s="1"/>
  <c r="S12" i="5"/>
  <c r="S18" i="5" s="1"/>
  <c r="R12" i="5"/>
  <c r="Q12" i="5"/>
  <c r="Q18" i="5" s="1"/>
  <c r="Q41" i="5" s="1"/>
  <c r="O12" i="5"/>
  <c r="N12" i="5"/>
  <c r="M12" i="5"/>
  <c r="L12" i="5"/>
  <c r="L18" i="5" s="1"/>
  <c r="J12" i="5"/>
  <c r="I12" i="5"/>
  <c r="H12" i="5"/>
  <c r="H81" i="5" s="1"/>
  <c r="G12" i="5"/>
  <c r="G18" i="5" s="1"/>
  <c r="G41" i="5" s="1"/>
  <c r="G44" i="5" s="1"/>
  <c r="F12" i="5"/>
  <c r="E12" i="5"/>
  <c r="D12" i="5"/>
  <c r="D18" i="5" s="1"/>
  <c r="C12" i="5"/>
  <c r="Z11" i="5"/>
  <c r="P11" i="5"/>
  <c r="K11" i="5"/>
  <c r="Z9" i="5"/>
  <c r="P9" i="5"/>
  <c r="M79" i="5" s="1"/>
  <c r="K9" i="5"/>
  <c r="Z8" i="5"/>
  <c r="Y78" i="5" s="1"/>
  <c r="P8" i="5"/>
  <c r="N78" i="5" s="1"/>
  <c r="K8" i="5"/>
  <c r="Z7" i="5"/>
  <c r="W77" i="5" s="1"/>
  <c r="P7" i="5"/>
  <c r="N77" i="5" s="1"/>
  <c r="K7" i="5"/>
  <c r="Z6" i="5"/>
  <c r="P6" i="5"/>
  <c r="K6" i="5"/>
  <c r="H76" i="5" s="1"/>
  <c r="Z5" i="5"/>
  <c r="W75" i="5" s="1"/>
  <c r="P5" i="5"/>
  <c r="K5" i="5"/>
  <c r="K12" i="5" s="1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E79" i="4"/>
  <c r="E87" i="4" s="1"/>
  <c r="T72" i="4"/>
  <c r="S72" i="4"/>
  <c r="P72" i="4"/>
  <c r="Y67" i="4"/>
  <c r="X67" i="4"/>
  <c r="T67" i="4"/>
  <c r="P67" i="4"/>
  <c r="L67" i="4"/>
  <c r="I67" i="4"/>
  <c r="H67" i="4"/>
  <c r="D67" i="4"/>
  <c r="AA66" i="4"/>
  <c r="Z66" i="4"/>
  <c r="Z67" i="4" s="1"/>
  <c r="Y66" i="4"/>
  <c r="X66" i="4"/>
  <c r="W66" i="4"/>
  <c r="V66" i="4"/>
  <c r="U66" i="4"/>
  <c r="U67" i="4" s="1"/>
  <c r="T66" i="4"/>
  <c r="S66" i="4"/>
  <c r="R66" i="4"/>
  <c r="R67" i="4" s="1"/>
  <c r="Q66" i="4"/>
  <c r="Q67" i="4" s="1"/>
  <c r="P66" i="4"/>
  <c r="O66" i="4"/>
  <c r="N66" i="4"/>
  <c r="M66" i="4"/>
  <c r="M67" i="4" s="1"/>
  <c r="L66" i="4"/>
  <c r="K66" i="4"/>
  <c r="J66" i="4"/>
  <c r="J67" i="4" s="1"/>
  <c r="I66" i="4"/>
  <c r="H66" i="4"/>
  <c r="G66" i="4"/>
  <c r="F66" i="4"/>
  <c r="E66" i="4"/>
  <c r="E67" i="4" s="1"/>
  <c r="D66" i="4"/>
  <c r="C66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S43" i="4"/>
  <c r="G43" i="4"/>
  <c r="C43" i="4"/>
  <c r="AA42" i="4"/>
  <c r="Z42" i="4"/>
  <c r="Y42" i="4"/>
  <c r="X42" i="4"/>
  <c r="W42" i="4"/>
  <c r="V42" i="4"/>
  <c r="U42" i="4"/>
  <c r="U43" i="4" s="1"/>
  <c r="T42" i="4"/>
  <c r="T43" i="4" s="1"/>
  <c r="S42" i="4"/>
  <c r="R42" i="4"/>
  <c r="Q42" i="4"/>
  <c r="P42" i="4"/>
  <c r="O42" i="4"/>
  <c r="N42" i="4"/>
  <c r="N43" i="4" s="1"/>
  <c r="M42" i="4"/>
  <c r="M43" i="4" s="1"/>
  <c r="L42" i="4"/>
  <c r="L43" i="4" s="1"/>
  <c r="K42" i="4"/>
  <c r="J42" i="4"/>
  <c r="I42" i="4"/>
  <c r="H42" i="4"/>
  <c r="G42" i="4"/>
  <c r="F42" i="4"/>
  <c r="F43" i="4" s="1"/>
  <c r="E42" i="4"/>
  <c r="E43" i="4" s="1"/>
  <c r="D42" i="4"/>
  <c r="C42" i="4"/>
  <c r="AA35" i="4"/>
  <c r="Z35" i="4"/>
  <c r="Y35" i="4"/>
  <c r="X35" i="4"/>
  <c r="W35" i="4"/>
  <c r="W43" i="4" s="1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AA29" i="4"/>
  <c r="AA72" i="4" s="1"/>
  <c r="Z29" i="4"/>
  <c r="Z72" i="4" s="1"/>
  <c r="W29" i="4"/>
  <c r="W72" i="4" s="1"/>
  <c r="V29" i="4"/>
  <c r="V72" i="4" s="1"/>
  <c r="U29" i="4"/>
  <c r="U72" i="4" s="1"/>
  <c r="S29" i="4"/>
  <c r="R29" i="4"/>
  <c r="R72" i="4" s="1"/>
  <c r="P29" i="4"/>
  <c r="O29" i="4"/>
  <c r="O72" i="4" s="1"/>
  <c r="N29" i="4"/>
  <c r="N72" i="4" s="1"/>
  <c r="M29" i="4"/>
  <c r="M72" i="4" s="1"/>
  <c r="K29" i="4"/>
  <c r="K72" i="4" s="1"/>
  <c r="J29" i="4"/>
  <c r="J72" i="4" s="1"/>
  <c r="F29" i="4"/>
  <c r="F72" i="4" s="1"/>
  <c r="E29" i="4"/>
  <c r="E72" i="4" s="1"/>
  <c r="C29" i="4"/>
  <c r="C72" i="4" s="1"/>
  <c r="AA27" i="4"/>
  <c r="Z27" i="4"/>
  <c r="Y27" i="4"/>
  <c r="X27" i="4"/>
  <c r="X29" i="4" s="1"/>
  <c r="X72" i="4" s="1"/>
  <c r="W27" i="4"/>
  <c r="W179" i="3" s="1"/>
  <c r="V27" i="4"/>
  <c r="U27" i="4"/>
  <c r="T27" i="4"/>
  <c r="T29" i="4" s="1"/>
  <c r="S27" i="4"/>
  <c r="R27" i="4"/>
  <c r="Q27" i="4"/>
  <c r="P27" i="4"/>
  <c r="L179" i="3" s="1"/>
  <c r="O27" i="4"/>
  <c r="N27" i="4"/>
  <c r="M27" i="4"/>
  <c r="L27" i="4"/>
  <c r="L29" i="4" s="1"/>
  <c r="L72" i="4" s="1"/>
  <c r="K27" i="4"/>
  <c r="J27" i="4"/>
  <c r="I27" i="4"/>
  <c r="I89" i="3" s="1"/>
  <c r="H27" i="4"/>
  <c r="H29" i="4" s="1"/>
  <c r="H72" i="4" s="1"/>
  <c r="H74" i="4" s="1"/>
  <c r="G27" i="4"/>
  <c r="G29" i="4" s="1"/>
  <c r="G72" i="4" s="1"/>
  <c r="F27" i="4"/>
  <c r="E27" i="4"/>
  <c r="D27" i="4"/>
  <c r="C27" i="4"/>
  <c r="C179" i="3" s="1"/>
  <c r="Z20" i="4"/>
  <c r="Y20" i="4"/>
  <c r="X20" i="4"/>
  <c r="U20" i="4"/>
  <c r="U73" i="4" s="1"/>
  <c r="R20" i="4"/>
  <c r="R79" i="4" s="1"/>
  <c r="Q20" i="4"/>
  <c r="P20" i="4"/>
  <c r="M20" i="4"/>
  <c r="M73" i="4" s="1"/>
  <c r="J20" i="4"/>
  <c r="I20" i="4"/>
  <c r="H20" i="4"/>
  <c r="H73" i="4" s="1"/>
  <c r="E20" i="4"/>
  <c r="E73" i="4" s="1"/>
  <c r="AA19" i="4"/>
  <c r="AA20" i="4" s="1"/>
  <c r="Z19" i="4"/>
  <c r="Y19" i="4"/>
  <c r="X19" i="4"/>
  <c r="W19" i="4"/>
  <c r="V19" i="4"/>
  <c r="V20" i="4" s="1"/>
  <c r="U19" i="4"/>
  <c r="T19" i="4"/>
  <c r="S19" i="4"/>
  <c r="S20" i="4" s="1"/>
  <c r="R19" i="4"/>
  <c r="Q19" i="4"/>
  <c r="P19" i="4"/>
  <c r="O19" i="4"/>
  <c r="N19" i="4"/>
  <c r="N20" i="4" s="1"/>
  <c r="M19" i="4"/>
  <c r="L19" i="4"/>
  <c r="K19" i="4"/>
  <c r="K20" i="4" s="1"/>
  <c r="K79" i="4" s="1"/>
  <c r="J19" i="4"/>
  <c r="I19" i="4"/>
  <c r="H19" i="4"/>
  <c r="G19" i="4"/>
  <c r="F19" i="4"/>
  <c r="F20" i="4" s="1"/>
  <c r="E19" i="4"/>
  <c r="D19" i="4"/>
  <c r="C19" i="4"/>
  <c r="C20" i="4" s="1"/>
  <c r="AA11" i="4"/>
  <c r="Z11" i="4"/>
  <c r="Y11" i="4"/>
  <c r="X11" i="4"/>
  <c r="W11" i="4"/>
  <c r="W20" i="4" s="1"/>
  <c r="V11" i="4"/>
  <c r="U11" i="4"/>
  <c r="T11" i="4"/>
  <c r="T20" i="4" s="1"/>
  <c r="S11" i="4"/>
  <c r="R11" i="4"/>
  <c r="Q11" i="4"/>
  <c r="P11" i="4"/>
  <c r="O11" i="4"/>
  <c r="O20" i="4" s="1"/>
  <c r="N11" i="4"/>
  <c r="M11" i="4"/>
  <c r="L11" i="4"/>
  <c r="L20" i="4" s="1"/>
  <c r="K11" i="4"/>
  <c r="J11" i="4"/>
  <c r="I11" i="4"/>
  <c r="H11" i="4"/>
  <c r="G11" i="4"/>
  <c r="G20" i="4" s="1"/>
  <c r="F11" i="4"/>
  <c r="E11" i="4"/>
  <c r="D11" i="4"/>
  <c r="D20" i="4" s="1"/>
  <c r="C11" i="4"/>
  <c r="AA180" i="3"/>
  <c r="S180" i="3"/>
  <c r="S179" i="3"/>
  <c r="P179" i="3"/>
  <c r="H179" i="3"/>
  <c r="G179" i="3"/>
  <c r="AA178" i="3"/>
  <c r="Y178" i="3"/>
  <c r="Y180" i="3" s="1"/>
  <c r="X178" i="3"/>
  <c r="X180" i="3" s="1"/>
  <c r="U178" i="3"/>
  <c r="T178" i="3"/>
  <c r="L178" i="3"/>
  <c r="L180" i="3" s="1"/>
  <c r="K178" i="3"/>
  <c r="AA174" i="3"/>
  <c r="Y174" i="3"/>
  <c r="AA171" i="3"/>
  <c r="Y171" i="3"/>
  <c r="X171" i="3"/>
  <c r="Y167" i="3"/>
  <c r="AA165" i="3"/>
  <c r="AA167" i="3" s="1"/>
  <c r="Y165" i="3"/>
  <c r="X165" i="3"/>
  <c r="X161" i="3"/>
  <c r="W161" i="3"/>
  <c r="G161" i="3"/>
  <c r="AA160" i="3"/>
  <c r="Y160" i="3"/>
  <c r="X160" i="3"/>
  <c r="U160" i="3"/>
  <c r="Q160" i="3"/>
  <c r="P160" i="3"/>
  <c r="O160" i="3"/>
  <c r="K160" i="3"/>
  <c r="G160" i="3"/>
  <c r="E160" i="3"/>
  <c r="Y158" i="3"/>
  <c r="Y161" i="3" s="1"/>
  <c r="U158" i="3"/>
  <c r="U161" i="3" s="1"/>
  <c r="S158" i="3"/>
  <c r="S161" i="3" s="1"/>
  <c r="K158" i="3"/>
  <c r="K161" i="3" s="1"/>
  <c r="W157" i="3"/>
  <c r="W160" i="3" s="1"/>
  <c r="U157" i="3"/>
  <c r="T157" i="3"/>
  <c r="T160" i="3" s="1"/>
  <c r="S157" i="3"/>
  <c r="S160" i="3" s="1"/>
  <c r="Q157" i="3"/>
  <c r="P157" i="3"/>
  <c r="O157" i="3"/>
  <c r="M157" i="3"/>
  <c r="M160" i="3" s="1"/>
  <c r="L157" i="3"/>
  <c r="L160" i="3" s="1"/>
  <c r="K157" i="3"/>
  <c r="I157" i="3"/>
  <c r="I160" i="3" s="1"/>
  <c r="H157" i="3"/>
  <c r="H160" i="3" s="1"/>
  <c r="G157" i="3"/>
  <c r="E157" i="3"/>
  <c r="D157" i="3"/>
  <c r="D160" i="3" s="1"/>
  <c r="C157" i="3"/>
  <c r="C160" i="3" s="1"/>
  <c r="AA156" i="3"/>
  <c r="AA158" i="3" s="1"/>
  <c r="Y156" i="3"/>
  <c r="X156" i="3"/>
  <c r="X158" i="3" s="1"/>
  <c r="W156" i="3"/>
  <c r="W158" i="3" s="1"/>
  <c r="S156" i="3"/>
  <c r="L156" i="3"/>
  <c r="L158" i="3" s="1"/>
  <c r="L161" i="3" s="1"/>
  <c r="AA152" i="3"/>
  <c r="AA151" i="3"/>
  <c r="Y151" i="3"/>
  <c r="X151" i="3"/>
  <c r="W151" i="3"/>
  <c r="U151" i="3"/>
  <c r="L151" i="3"/>
  <c r="K151" i="3"/>
  <c r="AA150" i="3"/>
  <c r="Y150" i="3"/>
  <c r="Y152" i="3" s="1"/>
  <c r="X150" i="3"/>
  <c r="X152" i="3" s="1"/>
  <c r="P150" i="3"/>
  <c r="X146" i="3"/>
  <c r="X145" i="3"/>
  <c r="AA144" i="3"/>
  <c r="AA146" i="3" s="1"/>
  <c r="W142" i="3"/>
  <c r="U142" i="3"/>
  <c r="T142" i="3"/>
  <c r="S142" i="3"/>
  <c r="Q142" i="3"/>
  <c r="P142" i="3"/>
  <c r="O142" i="3"/>
  <c r="M142" i="3"/>
  <c r="L142" i="3"/>
  <c r="K142" i="3"/>
  <c r="I142" i="3"/>
  <c r="H142" i="3"/>
  <c r="G142" i="3"/>
  <c r="E142" i="3"/>
  <c r="D142" i="3"/>
  <c r="C142" i="3"/>
  <c r="W141" i="3"/>
  <c r="U141" i="3"/>
  <c r="T141" i="3"/>
  <c r="S141" i="3"/>
  <c r="Q141" i="3"/>
  <c r="P141" i="3"/>
  <c r="O141" i="3"/>
  <c r="M141" i="3"/>
  <c r="L141" i="3"/>
  <c r="K141" i="3"/>
  <c r="I141" i="3"/>
  <c r="H141" i="3"/>
  <c r="G141" i="3"/>
  <c r="E141" i="3"/>
  <c r="D141" i="3"/>
  <c r="C141" i="3"/>
  <c r="AA140" i="3"/>
  <c r="AA145" i="3" s="1"/>
  <c r="Y140" i="3"/>
  <c r="Y145" i="3" s="1"/>
  <c r="X140" i="3"/>
  <c r="X144" i="3" s="1"/>
  <c r="W136" i="3"/>
  <c r="U136" i="3"/>
  <c r="T136" i="3"/>
  <c r="S136" i="3"/>
  <c r="Q136" i="3"/>
  <c r="P136" i="3"/>
  <c r="O136" i="3"/>
  <c r="M136" i="3"/>
  <c r="L136" i="3"/>
  <c r="K136" i="3"/>
  <c r="I136" i="3"/>
  <c r="H136" i="3"/>
  <c r="G136" i="3"/>
  <c r="E136" i="3"/>
  <c r="D136" i="3"/>
  <c r="C136" i="3"/>
  <c r="W135" i="3"/>
  <c r="U135" i="3"/>
  <c r="T135" i="3"/>
  <c r="S135" i="3"/>
  <c r="Q135" i="3"/>
  <c r="P135" i="3"/>
  <c r="O135" i="3"/>
  <c r="M135" i="3"/>
  <c r="L135" i="3"/>
  <c r="K135" i="3"/>
  <c r="I135" i="3"/>
  <c r="H135" i="3"/>
  <c r="G135" i="3"/>
  <c r="E135" i="3"/>
  <c r="D135" i="3"/>
  <c r="C135" i="3"/>
  <c r="S130" i="3"/>
  <c r="W129" i="3"/>
  <c r="U129" i="3"/>
  <c r="T129" i="3"/>
  <c r="S129" i="3"/>
  <c r="Q129" i="3"/>
  <c r="P129" i="3"/>
  <c r="O129" i="3"/>
  <c r="M129" i="3"/>
  <c r="L129" i="3"/>
  <c r="K129" i="3"/>
  <c r="I129" i="3"/>
  <c r="H129" i="3"/>
  <c r="G129" i="3"/>
  <c r="E129" i="3"/>
  <c r="D129" i="3"/>
  <c r="C129" i="3"/>
  <c r="W128" i="3"/>
  <c r="U128" i="3"/>
  <c r="T128" i="3"/>
  <c r="S128" i="3"/>
  <c r="Q128" i="3"/>
  <c r="P128" i="3"/>
  <c r="O128" i="3"/>
  <c r="M128" i="3"/>
  <c r="L128" i="3"/>
  <c r="K128" i="3"/>
  <c r="I128" i="3"/>
  <c r="H128" i="3"/>
  <c r="G128" i="3"/>
  <c r="E128" i="3"/>
  <c r="D128" i="3"/>
  <c r="C128" i="3"/>
  <c r="W127" i="3"/>
  <c r="U127" i="3"/>
  <c r="T127" i="3"/>
  <c r="S127" i="3"/>
  <c r="Q127" i="3"/>
  <c r="P127" i="3"/>
  <c r="O127" i="3"/>
  <c r="M127" i="3"/>
  <c r="L127" i="3"/>
  <c r="K127" i="3"/>
  <c r="I127" i="3"/>
  <c r="H127" i="3"/>
  <c r="G127" i="3"/>
  <c r="E127" i="3"/>
  <c r="D127" i="3"/>
  <c r="C127" i="3"/>
  <c r="W126" i="3"/>
  <c r="U126" i="3"/>
  <c r="T126" i="3"/>
  <c r="S126" i="3"/>
  <c r="Q126" i="3"/>
  <c r="P126" i="3"/>
  <c r="O126" i="3"/>
  <c r="M126" i="3"/>
  <c r="L126" i="3"/>
  <c r="K126" i="3"/>
  <c r="I126" i="3"/>
  <c r="H126" i="3"/>
  <c r="G126" i="3"/>
  <c r="E126" i="3"/>
  <c r="D126" i="3"/>
  <c r="C126" i="3"/>
  <c r="W121" i="3"/>
  <c r="U121" i="3"/>
  <c r="T121" i="3"/>
  <c r="S121" i="3"/>
  <c r="Q121" i="3"/>
  <c r="P121" i="3"/>
  <c r="O121" i="3"/>
  <c r="M121" i="3"/>
  <c r="L121" i="3"/>
  <c r="K121" i="3"/>
  <c r="I121" i="3"/>
  <c r="H121" i="3"/>
  <c r="G121" i="3"/>
  <c r="E121" i="3"/>
  <c r="D121" i="3"/>
  <c r="C121" i="3"/>
  <c r="W120" i="3"/>
  <c r="U120" i="3"/>
  <c r="T120" i="3"/>
  <c r="S120" i="3"/>
  <c r="Q120" i="3"/>
  <c r="P120" i="3"/>
  <c r="O120" i="3"/>
  <c r="M120" i="3"/>
  <c r="L120" i="3"/>
  <c r="K120" i="3"/>
  <c r="I120" i="3"/>
  <c r="H120" i="3"/>
  <c r="G120" i="3"/>
  <c r="E120" i="3"/>
  <c r="D120" i="3"/>
  <c r="C120" i="3"/>
  <c r="E118" i="3"/>
  <c r="W114" i="3"/>
  <c r="U114" i="3"/>
  <c r="T114" i="3"/>
  <c r="S114" i="3"/>
  <c r="Q114" i="3"/>
  <c r="P114" i="3"/>
  <c r="O114" i="3"/>
  <c r="M114" i="3"/>
  <c r="L114" i="3"/>
  <c r="K114" i="3"/>
  <c r="I114" i="3"/>
  <c r="H114" i="3"/>
  <c r="G114" i="3"/>
  <c r="E114" i="3"/>
  <c r="D114" i="3"/>
  <c r="C114" i="3"/>
  <c r="W113" i="3"/>
  <c r="W178" i="3" s="1"/>
  <c r="W180" i="3" s="1"/>
  <c r="U113" i="3"/>
  <c r="T113" i="3"/>
  <c r="S113" i="3"/>
  <c r="S178" i="3" s="1"/>
  <c r="Q113" i="3"/>
  <c r="Q178" i="3" s="1"/>
  <c r="P113" i="3"/>
  <c r="P178" i="3" s="1"/>
  <c r="P180" i="3" s="1"/>
  <c r="O113" i="3"/>
  <c r="O178" i="3" s="1"/>
  <c r="M113" i="3"/>
  <c r="M178" i="3" s="1"/>
  <c r="L113" i="3"/>
  <c r="K113" i="3"/>
  <c r="I113" i="3"/>
  <c r="I178" i="3" s="1"/>
  <c r="H113" i="3"/>
  <c r="H178" i="3" s="1"/>
  <c r="H180" i="3" s="1"/>
  <c r="G113" i="3"/>
  <c r="G178" i="3" s="1"/>
  <c r="G180" i="3" s="1"/>
  <c r="E113" i="3"/>
  <c r="E178" i="3" s="1"/>
  <c r="D113" i="3"/>
  <c r="D178" i="3" s="1"/>
  <c r="C113" i="3"/>
  <c r="C178" i="3" s="1"/>
  <c r="C180" i="3" s="1"/>
  <c r="C110" i="3"/>
  <c r="W109" i="3"/>
  <c r="U109" i="3"/>
  <c r="T109" i="3"/>
  <c r="S109" i="3"/>
  <c r="Q109" i="3"/>
  <c r="P109" i="3"/>
  <c r="O109" i="3"/>
  <c r="M109" i="3"/>
  <c r="L109" i="3"/>
  <c r="K109" i="3"/>
  <c r="I109" i="3"/>
  <c r="H109" i="3"/>
  <c r="G109" i="3"/>
  <c r="E109" i="3"/>
  <c r="D109" i="3"/>
  <c r="C109" i="3"/>
  <c r="W107" i="3"/>
  <c r="U107" i="3"/>
  <c r="U156" i="3" s="1"/>
  <c r="T107" i="3"/>
  <c r="T156" i="3" s="1"/>
  <c r="T158" i="3" s="1"/>
  <c r="T161" i="3" s="1"/>
  <c r="S107" i="3"/>
  <c r="Q107" i="3"/>
  <c r="Q156" i="3" s="1"/>
  <c r="Q158" i="3" s="1"/>
  <c r="Q161" i="3" s="1"/>
  <c r="P107" i="3"/>
  <c r="P156" i="3" s="1"/>
  <c r="P158" i="3" s="1"/>
  <c r="P161" i="3" s="1"/>
  <c r="O107" i="3"/>
  <c r="O156" i="3" s="1"/>
  <c r="O158" i="3" s="1"/>
  <c r="M107" i="3"/>
  <c r="M156" i="3" s="1"/>
  <c r="M158" i="3" s="1"/>
  <c r="M161" i="3" s="1"/>
  <c r="L107" i="3"/>
  <c r="K107" i="3"/>
  <c r="K156" i="3" s="1"/>
  <c r="I107" i="3"/>
  <c r="I156" i="3" s="1"/>
  <c r="I158" i="3" s="1"/>
  <c r="I161" i="3" s="1"/>
  <c r="H107" i="3"/>
  <c r="H156" i="3" s="1"/>
  <c r="H158" i="3" s="1"/>
  <c r="H161" i="3" s="1"/>
  <c r="G107" i="3"/>
  <c r="G156" i="3" s="1"/>
  <c r="G158" i="3" s="1"/>
  <c r="E107" i="3"/>
  <c r="E156" i="3" s="1"/>
  <c r="E158" i="3" s="1"/>
  <c r="E161" i="3" s="1"/>
  <c r="D107" i="3"/>
  <c r="D156" i="3" s="1"/>
  <c r="D158" i="3" s="1"/>
  <c r="D161" i="3" s="1"/>
  <c r="C107" i="3"/>
  <c r="C156" i="3" s="1"/>
  <c r="C158" i="3" s="1"/>
  <c r="C161" i="3" s="1"/>
  <c r="W106" i="3"/>
  <c r="U106" i="3"/>
  <c r="T106" i="3"/>
  <c r="S106" i="3"/>
  <c r="Q106" i="3"/>
  <c r="P106" i="3"/>
  <c r="O106" i="3"/>
  <c r="M106" i="3"/>
  <c r="L106" i="3"/>
  <c r="K106" i="3"/>
  <c r="I106" i="3"/>
  <c r="H106" i="3"/>
  <c r="G106" i="3"/>
  <c r="E106" i="3"/>
  <c r="D106" i="3"/>
  <c r="C106" i="3"/>
  <c r="W103" i="3"/>
  <c r="U103" i="3"/>
  <c r="T103" i="3"/>
  <c r="S103" i="3"/>
  <c r="Q103" i="3"/>
  <c r="P103" i="3"/>
  <c r="O103" i="3"/>
  <c r="M103" i="3"/>
  <c r="L103" i="3"/>
  <c r="K103" i="3"/>
  <c r="I103" i="3"/>
  <c r="H103" i="3"/>
  <c r="G103" i="3"/>
  <c r="E103" i="3"/>
  <c r="D103" i="3"/>
  <c r="C103" i="3"/>
  <c r="W102" i="3"/>
  <c r="U102" i="3"/>
  <c r="T102" i="3"/>
  <c r="S102" i="3"/>
  <c r="Q102" i="3"/>
  <c r="P102" i="3"/>
  <c r="O102" i="3"/>
  <c r="M102" i="3"/>
  <c r="L102" i="3"/>
  <c r="K102" i="3"/>
  <c r="I102" i="3"/>
  <c r="H102" i="3"/>
  <c r="G102" i="3"/>
  <c r="E102" i="3"/>
  <c r="D102" i="3"/>
  <c r="C102" i="3"/>
  <c r="W101" i="3"/>
  <c r="U101" i="3"/>
  <c r="T101" i="3"/>
  <c r="S101" i="3"/>
  <c r="Q101" i="3"/>
  <c r="P101" i="3"/>
  <c r="O101" i="3"/>
  <c r="M101" i="3"/>
  <c r="L101" i="3"/>
  <c r="K101" i="3"/>
  <c r="I101" i="3"/>
  <c r="H101" i="3"/>
  <c r="G101" i="3"/>
  <c r="E101" i="3"/>
  <c r="D101" i="3"/>
  <c r="C101" i="3"/>
  <c r="W100" i="3"/>
  <c r="U100" i="3"/>
  <c r="T100" i="3"/>
  <c r="S100" i="3"/>
  <c r="Q100" i="3"/>
  <c r="P100" i="3"/>
  <c r="O100" i="3"/>
  <c r="M100" i="3"/>
  <c r="L100" i="3"/>
  <c r="K100" i="3"/>
  <c r="I100" i="3"/>
  <c r="H100" i="3"/>
  <c r="G100" i="3"/>
  <c r="E100" i="3"/>
  <c r="D100" i="3"/>
  <c r="C100" i="3"/>
  <c r="W99" i="3"/>
  <c r="U99" i="3"/>
  <c r="T99" i="3"/>
  <c r="S99" i="3"/>
  <c r="Q99" i="3"/>
  <c r="P99" i="3"/>
  <c r="O99" i="3"/>
  <c r="M99" i="3"/>
  <c r="L99" i="3"/>
  <c r="K99" i="3"/>
  <c r="I99" i="3"/>
  <c r="H99" i="3"/>
  <c r="G99" i="3"/>
  <c r="E99" i="3"/>
  <c r="D99" i="3"/>
  <c r="C99" i="3"/>
  <c r="W98" i="3"/>
  <c r="U98" i="3"/>
  <c r="T98" i="3"/>
  <c r="S98" i="3"/>
  <c r="Q98" i="3"/>
  <c r="P98" i="3"/>
  <c r="O98" i="3"/>
  <c r="M98" i="3"/>
  <c r="L98" i="3"/>
  <c r="K98" i="3"/>
  <c r="I98" i="3"/>
  <c r="H98" i="3"/>
  <c r="G98" i="3"/>
  <c r="E98" i="3"/>
  <c r="D98" i="3"/>
  <c r="C98" i="3"/>
  <c r="D96" i="3"/>
  <c r="D150" i="3" s="1"/>
  <c r="C96" i="3"/>
  <c r="C150" i="3" s="1"/>
  <c r="W95" i="3"/>
  <c r="U95" i="3"/>
  <c r="T95" i="3"/>
  <c r="S95" i="3"/>
  <c r="Q95" i="3"/>
  <c r="P95" i="3"/>
  <c r="O95" i="3"/>
  <c r="M95" i="3"/>
  <c r="L95" i="3"/>
  <c r="K95" i="3"/>
  <c r="I95" i="3"/>
  <c r="H95" i="3"/>
  <c r="G95" i="3"/>
  <c r="E95" i="3"/>
  <c r="D95" i="3"/>
  <c r="C95" i="3"/>
  <c r="W94" i="3"/>
  <c r="U94" i="3"/>
  <c r="T94" i="3"/>
  <c r="T151" i="3" s="1"/>
  <c r="S94" i="3"/>
  <c r="S151" i="3" s="1"/>
  <c r="Q94" i="3"/>
  <c r="Q151" i="3" s="1"/>
  <c r="P94" i="3"/>
  <c r="P151" i="3" s="1"/>
  <c r="O94" i="3"/>
  <c r="O151" i="3" s="1"/>
  <c r="M94" i="3"/>
  <c r="M151" i="3" s="1"/>
  <c r="L94" i="3"/>
  <c r="K94" i="3"/>
  <c r="I94" i="3"/>
  <c r="I151" i="3" s="1"/>
  <c r="H94" i="3"/>
  <c r="H151" i="3" s="1"/>
  <c r="G94" i="3"/>
  <c r="G151" i="3" s="1"/>
  <c r="E94" i="3"/>
  <c r="E151" i="3" s="1"/>
  <c r="D94" i="3"/>
  <c r="D151" i="3" s="1"/>
  <c r="C94" i="3"/>
  <c r="C151" i="3" s="1"/>
  <c r="AA90" i="3"/>
  <c r="Y90" i="3"/>
  <c r="X90" i="3"/>
  <c r="T90" i="3"/>
  <c r="N90" i="3"/>
  <c r="D90" i="3"/>
  <c r="W89" i="3"/>
  <c r="V89" i="3"/>
  <c r="V90" i="3" s="1"/>
  <c r="T89" i="3"/>
  <c r="S89" i="3"/>
  <c r="R89" i="3"/>
  <c r="P89" i="3"/>
  <c r="O89" i="3"/>
  <c r="N89" i="3"/>
  <c r="L89" i="3"/>
  <c r="K89" i="3"/>
  <c r="J89" i="3"/>
  <c r="H89" i="3"/>
  <c r="G89" i="3"/>
  <c r="F89" i="3"/>
  <c r="F90" i="3" s="1"/>
  <c r="D89" i="3"/>
  <c r="C89" i="3"/>
  <c r="Z88" i="3"/>
  <c r="Z90" i="3" s="1"/>
  <c r="W88" i="3"/>
  <c r="W90" i="3" s="1"/>
  <c r="V88" i="3"/>
  <c r="U88" i="3"/>
  <c r="T88" i="3"/>
  <c r="S88" i="3"/>
  <c r="S90" i="3" s="1"/>
  <c r="R88" i="3"/>
  <c r="R90" i="3" s="1"/>
  <c r="Q88" i="3"/>
  <c r="P88" i="3"/>
  <c r="P90" i="3" s="1"/>
  <c r="O88" i="3"/>
  <c r="O90" i="3" s="1"/>
  <c r="N88" i="3"/>
  <c r="M88" i="3"/>
  <c r="L88" i="3"/>
  <c r="L90" i="3" s="1"/>
  <c r="K88" i="3"/>
  <c r="K90" i="3" s="1"/>
  <c r="J88" i="3"/>
  <c r="J90" i="3" s="1"/>
  <c r="I88" i="3"/>
  <c r="I90" i="3" s="1"/>
  <c r="H88" i="3"/>
  <c r="H90" i="3" s="1"/>
  <c r="G88" i="3"/>
  <c r="G90" i="3" s="1"/>
  <c r="F88" i="3"/>
  <c r="E88" i="3"/>
  <c r="D88" i="3"/>
  <c r="C88" i="3"/>
  <c r="AA84" i="3"/>
  <c r="Y84" i="3"/>
  <c r="V81" i="3"/>
  <c r="AA77" i="3"/>
  <c r="Y77" i="3"/>
  <c r="V75" i="3"/>
  <c r="AA71" i="3"/>
  <c r="Z71" i="3"/>
  <c r="S71" i="3"/>
  <c r="K71" i="3"/>
  <c r="J71" i="3"/>
  <c r="C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A68" i="3"/>
  <c r="Y68" i="3"/>
  <c r="Y71" i="3" s="1"/>
  <c r="X68" i="3"/>
  <c r="X71" i="3" s="1"/>
  <c r="V68" i="3"/>
  <c r="V71" i="3" s="1"/>
  <c r="T68" i="3"/>
  <c r="T71" i="3" s="1"/>
  <c r="S68" i="3"/>
  <c r="Q68" i="3"/>
  <c r="Q71" i="3" s="1"/>
  <c r="P68" i="3"/>
  <c r="N68" i="3"/>
  <c r="N71" i="3" s="1"/>
  <c r="M68" i="3"/>
  <c r="M71" i="3" s="1"/>
  <c r="L68" i="3"/>
  <c r="L71" i="3" s="1"/>
  <c r="K68" i="3"/>
  <c r="I68" i="3"/>
  <c r="I71" i="3" s="1"/>
  <c r="H68" i="3"/>
  <c r="F68" i="3"/>
  <c r="F71" i="3" s="1"/>
  <c r="D68" i="3"/>
  <c r="D71" i="3" s="1"/>
  <c r="C68" i="3"/>
  <c r="AA66" i="3"/>
  <c r="Z66" i="3"/>
  <c r="Z68" i="3" s="1"/>
  <c r="Y66" i="3"/>
  <c r="X66" i="3"/>
  <c r="W66" i="3"/>
  <c r="W68" i="3" s="1"/>
  <c r="W71" i="3" s="1"/>
  <c r="V66" i="3"/>
  <c r="U66" i="3"/>
  <c r="U68" i="3" s="1"/>
  <c r="U71" i="3" s="1"/>
  <c r="T66" i="3"/>
  <c r="S66" i="3"/>
  <c r="R66" i="3"/>
  <c r="R68" i="3" s="1"/>
  <c r="R71" i="3" s="1"/>
  <c r="Q66" i="3"/>
  <c r="P66" i="3"/>
  <c r="O66" i="3"/>
  <c r="O68" i="3" s="1"/>
  <c r="O71" i="3" s="1"/>
  <c r="N66" i="3"/>
  <c r="M66" i="3"/>
  <c r="L66" i="3"/>
  <c r="K66" i="3"/>
  <c r="J66" i="3"/>
  <c r="J68" i="3" s="1"/>
  <c r="I66" i="3"/>
  <c r="H66" i="3"/>
  <c r="G66" i="3"/>
  <c r="G68" i="3" s="1"/>
  <c r="G71" i="3" s="1"/>
  <c r="F66" i="3"/>
  <c r="E66" i="3"/>
  <c r="E68" i="3" s="1"/>
  <c r="E71" i="3" s="1"/>
  <c r="D66" i="3"/>
  <c r="C66" i="3"/>
  <c r="O62" i="3"/>
  <c r="N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Y60" i="3"/>
  <c r="Y62" i="3" s="1"/>
  <c r="M60" i="3"/>
  <c r="M62" i="3" s="1"/>
  <c r="T54" i="3"/>
  <c r="T56" i="3" s="1"/>
  <c r="V50" i="3"/>
  <c r="M50" i="3"/>
  <c r="W42" i="3"/>
  <c r="G42" i="3"/>
  <c r="AA40" i="3"/>
  <c r="Z40" i="3"/>
  <c r="Y40" i="3"/>
  <c r="X40" i="3"/>
  <c r="W40" i="3"/>
  <c r="W130" i="3" s="1"/>
  <c r="V40" i="3"/>
  <c r="T130" i="3" s="1"/>
  <c r="U40" i="3"/>
  <c r="U130" i="3" s="1"/>
  <c r="T40" i="3"/>
  <c r="S40" i="3"/>
  <c r="R40" i="3"/>
  <c r="Q40" i="3"/>
  <c r="Q130" i="3" s="1"/>
  <c r="P40" i="3"/>
  <c r="P130" i="3" s="1"/>
  <c r="O40" i="3"/>
  <c r="O130" i="3" s="1"/>
  <c r="N40" i="3"/>
  <c r="N42" i="3" s="1"/>
  <c r="M40" i="3"/>
  <c r="L40" i="3"/>
  <c r="K40" i="3"/>
  <c r="J40" i="3"/>
  <c r="I40" i="3"/>
  <c r="I130" i="3" s="1"/>
  <c r="H40" i="3"/>
  <c r="H130" i="3" s="1"/>
  <c r="G40" i="3"/>
  <c r="G130" i="3" s="1"/>
  <c r="F40" i="3"/>
  <c r="F42" i="3" s="1"/>
  <c r="E40" i="3"/>
  <c r="E130" i="3" s="1"/>
  <c r="D40" i="3"/>
  <c r="C40" i="3"/>
  <c r="AA29" i="3"/>
  <c r="Z29" i="3"/>
  <c r="Y29" i="3"/>
  <c r="X29" i="3"/>
  <c r="W29" i="3"/>
  <c r="W119" i="3" s="1"/>
  <c r="V29" i="3"/>
  <c r="U29" i="3"/>
  <c r="T29" i="3"/>
  <c r="S29" i="3"/>
  <c r="S119" i="3" s="1"/>
  <c r="R29" i="3"/>
  <c r="Q29" i="3"/>
  <c r="P29" i="3"/>
  <c r="P119" i="3" s="1"/>
  <c r="O29" i="3"/>
  <c r="O119" i="3" s="1"/>
  <c r="N29" i="3"/>
  <c r="M29" i="3"/>
  <c r="L29" i="3"/>
  <c r="K29" i="3"/>
  <c r="J29" i="3"/>
  <c r="I29" i="3"/>
  <c r="H29" i="3"/>
  <c r="H119" i="3" s="1"/>
  <c r="G29" i="3"/>
  <c r="G119" i="3" s="1"/>
  <c r="F29" i="3"/>
  <c r="E29" i="3"/>
  <c r="D29" i="3"/>
  <c r="C29" i="3"/>
  <c r="AA28" i="3"/>
  <c r="Z28" i="3"/>
  <c r="Y28" i="3"/>
  <c r="X28" i="3"/>
  <c r="W28" i="3"/>
  <c r="V28" i="3"/>
  <c r="U28" i="3"/>
  <c r="T28" i="3"/>
  <c r="T118" i="3" s="1"/>
  <c r="S28" i="3"/>
  <c r="R28" i="3"/>
  <c r="Q28" i="3"/>
  <c r="Q118" i="3" s="1"/>
  <c r="P28" i="3"/>
  <c r="P118" i="3" s="1"/>
  <c r="O28" i="3"/>
  <c r="O118" i="3" s="1"/>
  <c r="N28" i="3"/>
  <c r="M28" i="3"/>
  <c r="L28" i="3"/>
  <c r="K28" i="3"/>
  <c r="J28" i="3"/>
  <c r="I28" i="3"/>
  <c r="I118" i="3" s="1"/>
  <c r="H28" i="3"/>
  <c r="H118" i="3" s="1"/>
  <c r="G28" i="3"/>
  <c r="G118" i="3" s="1"/>
  <c r="F28" i="3"/>
  <c r="E28" i="3"/>
  <c r="D28" i="3"/>
  <c r="D118" i="3" s="1"/>
  <c r="C28" i="3"/>
  <c r="C118" i="3" s="1"/>
  <c r="AA20" i="3"/>
  <c r="AA42" i="3" s="1"/>
  <c r="Z20" i="3"/>
  <c r="Z42" i="3" s="1"/>
  <c r="Y20" i="3"/>
  <c r="Y42" i="3" s="1"/>
  <c r="X20" i="3"/>
  <c r="X42" i="3" s="1"/>
  <c r="W20" i="3"/>
  <c r="V20" i="3"/>
  <c r="U20" i="3"/>
  <c r="T20" i="3"/>
  <c r="S20" i="3"/>
  <c r="R20" i="3"/>
  <c r="R42" i="3" s="1"/>
  <c r="Q20" i="3"/>
  <c r="P20" i="3"/>
  <c r="O20" i="3"/>
  <c r="O110" i="3" s="1"/>
  <c r="N20" i="3"/>
  <c r="M20" i="3"/>
  <c r="M110" i="3" s="1"/>
  <c r="L20" i="3"/>
  <c r="K20" i="3"/>
  <c r="J20" i="3"/>
  <c r="J42" i="3" s="1"/>
  <c r="I20" i="3"/>
  <c r="H20" i="3"/>
  <c r="G20" i="3"/>
  <c r="F20" i="3"/>
  <c r="E20" i="3"/>
  <c r="E42" i="3" s="1"/>
  <c r="D20" i="3"/>
  <c r="D42" i="3" s="1"/>
  <c r="C20" i="3"/>
  <c r="C42" i="3" s="1"/>
  <c r="Z14" i="3"/>
  <c r="Y14" i="3"/>
  <c r="Y50" i="3" s="1"/>
  <c r="U14" i="3"/>
  <c r="U50" i="3" s="1"/>
  <c r="T14" i="3"/>
  <c r="T50" i="3" s="1"/>
  <c r="T55" i="3" s="1"/>
  <c r="Q14" i="3"/>
  <c r="P14" i="3"/>
  <c r="O14" i="3"/>
  <c r="M14" i="3"/>
  <c r="L14" i="3"/>
  <c r="I14" i="3"/>
  <c r="H14" i="3"/>
  <c r="G14" i="3"/>
  <c r="E14" i="3"/>
  <c r="E50" i="3" s="1"/>
  <c r="D14" i="3"/>
  <c r="D50" i="3" s="1"/>
  <c r="D55" i="3" s="1"/>
  <c r="AA6" i="3"/>
  <c r="AA60" i="3" s="1"/>
  <c r="AA62" i="3" s="1"/>
  <c r="Z6" i="3"/>
  <c r="Z60" i="3" s="1"/>
  <c r="Z62" i="3" s="1"/>
  <c r="Y6" i="3"/>
  <c r="X6" i="3"/>
  <c r="X60" i="3" s="1"/>
  <c r="X62" i="3" s="1"/>
  <c r="W6" i="3"/>
  <c r="V6" i="3"/>
  <c r="V60" i="3" s="1"/>
  <c r="V62" i="3" s="1"/>
  <c r="U6" i="3"/>
  <c r="T6" i="3"/>
  <c r="T60" i="3" s="1"/>
  <c r="T62" i="3" s="1"/>
  <c r="S6" i="3"/>
  <c r="S14" i="3" s="1"/>
  <c r="R6" i="3"/>
  <c r="Q6" i="3"/>
  <c r="P6" i="3"/>
  <c r="P96" i="3" s="1"/>
  <c r="O6" i="3"/>
  <c r="O60" i="3" s="1"/>
  <c r="N6" i="3"/>
  <c r="N60" i="3" s="1"/>
  <c r="M6" i="3"/>
  <c r="M96" i="3" s="1"/>
  <c r="M150" i="3" s="1"/>
  <c r="M152" i="3" s="1"/>
  <c r="L6" i="3"/>
  <c r="K6" i="3"/>
  <c r="K14" i="3" s="1"/>
  <c r="J6" i="3"/>
  <c r="I6" i="3"/>
  <c r="H6" i="3"/>
  <c r="G6" i="3"/>
  <c r="F6" i="3"/>
  <c r="F60" i="3" s="1"/>
  <c r="F62" i="3" s="1"/>
  <c r="E6" i="3"/>
  <c r="E60" i="3" s="1"/>
  <c r="E62" i="3" s="1"/>
  <c r="D6" i="3"/>
  <c r="D60" i="3" s="1"/>
  <c r="D62" i="3" s="1"/>
  <c r="C6" i="3"/>
  <c r="C60" i="3" s="1"/>
  <c r="C62" i="3" s="1"/>
  <c r="AE90" i="2"/>
  <c r="AD90" i="2"/>
  <c r="AB90" i="2"/>
  <c r="AA90" i="2"/>
  <c r="O90" i="2"/>
  <c r="N90" i="2"/>
  <c r="Z89" i="2"/>
  <c r="Y89" i="2"/>
  <c r="X89" i="2"/>
  <c r="W89" i="2"/>
  <c r="W90" i="2" s="1"/>
  <c r="V89" i="2"/>
  <c r="V90" i="2" s="1"/>
  <c r="U89" i="2"/>
  <c r="T89" i="2"/>
  <c r="S89" i="2"/>
  <c r="S90" i="2" s="1"/>
  <c r="Q89" i="2"/>
  <c r="P89" i="2"/>
  <c r="O89" i="2"/>
  <c r="N89" i="2"/>
  <c r="L89" i="2"/>
  <c r="K89" i="2"/>
  <c r="K90" i="2" s="1"/>
  <c r="J89" i="2"/>
  <c r="H89" i="2"/>
  <c r="G89" i="2"/>
  <c r="G90" i="2" s="1"/>
  <c r="F89" i="2"/>
  <c r="F90" i="2" s="1"/>
  <c r="D89" i="2"/>
  <c r="C89" i="2"/>
  <c r="C90" i="2" s="1"/>
  <c r="AC88" i="2"/>
  <c r="AC90" i="2" s="1"/>
  <c r="AA88" i="2"/>
  <c r="Z88" i="2"/>
  <c r="Z90" i="2" s="1"/>
  <c r="Y88" i="2"/>
  <c r="Y90" i="2" s="1"/>
  <c r="X88" i="2"/>
  <c r="X90" i="2" s="1"/>
  <c r="W88" i="2"/>
  <c r="V88" i="2"/>
  <c r="U88" i="2"/>
  <c r="U90" i="2" s="1"/>
  <c r="T88" i="2"/>
  <c r="T90" i="2" s="1"/>
  <c r="S88" i="2"/>
  <c r="R88" i="2"/>
  <c r="Q88" i="2"/>
  <c r="Q90" i="2" s="1"/>
  <c r="P88" i="2"/>
  <c r="P90" i="2" s="1"/>
  <c r="O88" i="2"/>
  <c r="N88" i="2"/>
  <c r="M88" i="2"/>
  <c r="L88" i="2"/>
  <c r="L90" i="2" s="1"/>
  <c r="K88" i="2"/>
  <c r="J88" i="2"/>
  <c r="J90" i="2" s="1"/>
  <c r="I88" i="2"/>
  <c r="H88" i="2"/>
  <c r="H90" i="2" s="1"/>
  <c r="G88" i="2"/>
  <c r="F88" i="2"/>
  <c r="E88" i="2"/>
  <c r="D88" i="2"/>
  <c r="D90" i="2" s="1"/>
  <c r="C88" i="2"/>
  <c r="AE84" i="2"/>
  <c r="AD84" i="2"/>
  <c r="AB84" i="2"/>
  <c r="X81" i="2"/>
  <c r="AE77" i="2"/>
  <c r="AD77" i="2"/>
  <c r="AB77" i="2"/>
  <c r="X75" i="2"/>
  <c r="V71" i="2"/>
  <c r="U71" i="2"/>
  <c r="F71" i="2"/>
  <c r="E71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E68" i="2"/>
  <c r="AE71" i="2" s="1"/>
  <c r="Y68" i="2"/>
  <c r="Y71" i="2" s="1"/>
  <c r="X68" i="2"/>
  <c r="X71" i="2" s="1"/>
  <c r="W68" i="2"/>
  <c r="W71" i="2" s="1"/>
  <c r="Q68" i="2"/>
  <c r="Q71" i="2" s="1"/>
  <c r="P68" i="2"/>
  <c r="P71" i="2" s="1"/>
  <c r="O68" i="2"/>
  <c r="O71" i="2" s="1"/>
  <c r="I68" i="2"/>
  <c r="I71" i="2" s="1"/>
  <c r="H68" i="2"/>
  <c r="H71" i="2" s="1"/>
  <c r="G68" i="2"/>
  <c r="G71" i="2" s="1"/>
  <c r="AE66" i="2"/>
  <c r="AD66" i="2"/>
  <c r="AD68" i="2" s="1"/>
  <c r="AD71" i="2" s="1"/>
  <c r="AC66" i="2"/>
  <c r="AC68" i="2" s="1"/>
  <c r="AC71" i="2" s="1"/>
  <c r="AB66" i="2"/>
  <c r="AB68" i="2" s="1"/>
  <c r="AB71" i="2" s="1"/>
  <c r="AA66" i="2"/>
  <c r="AA68" i="2" s="1"/>
  <c r="AA71" i="2" s="1"/>
  <c r="Z66" i="2"/>
  <c r="Z68" i="2" s="1"/>
  <c r="Y66" i="2"/>
  <c r="X66" i="2"/>
  <c r="W66" i="2"/>
  <c r="V66" i="2"/>
  <c r="V68" i="2" s="1"/>
  <c r="U66" i="2"/>
  <c r="U68" i="2" s="1"/>
  <c r="T66" i="2"/>
  <c r="T68" i="2" s="1"/>
  <c r="T71" i="2" s="1"/>
  <c r="S66" i="2"/>
  <c r="S68" i="2" s="1"/>
  <c r="S71" i="2" s="1"/>
  <c r="R66" i="2"/>
  <c r="R68" i="2" s="1"/>
  <c r="Q66" i="2"/>
  <c r="P66" i="2"/>
  <c r="O66" i="2"/>
  <c r="N66" i="2"/>
  <c r="N68" i="2" s="1"/>
  <c r="N71" i="2" s="1"/>
  <c r="M66" i="2"/>
  <c r="M68" i="2" s="1"/>
  <c r="M71" i="2" s="1"/>
  <c r="L66" i="2"/>
  <c r="L68" i="2" s="1"/>
  <c r="L71" i="2" s="1"/>
  <c r="K66" i="2"/>
  <c r="K68" i="2" s="1"/>
  <c r="K71" i="2" s="1"/>
  <c r="J66" i="2"/>
  <c r="J68" i="2" s="1"/>
  <c r="I66" i="2"/>
  <c r="H66" i="2"/>
  <c r="G66" i="2"/>
  <c r="F66" i="2"/>
  <c r="F68" i="2" s="1"/>
  <c r="E66" i="2"/>
  <c r="E68" i="2" s="1"/>
  <c r="D66" i="2"/>
  <c r="D68" i="2" s="1"/>
  <c r="D71" i="2" s="1"/>
  <c r="C66" i="2"/>
  <c r="C68" i="2" s="1"/>
  <c r="C71" i="2" s="1"/>
  <c r="AE61" i="2"/>
  <c r="AD61" i="2"/>
  <c r="AC61" i="2"/>
  <c r="AB61" i="2"/>
  <c r="AA61" i="2"/>
  <c r="Z61" i="2"/>
  <c r="Y61" i="2"/>
  <c r="X61" i="2"/>
  <c r="W61" i="2"/>
  <c r="V61" i="2"/>
  <c r="V62" i="2" s="1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C60" i="2"/>
  <c r="AC62" i="2" s="1"/>
  <c r="AB60" i="2"/>
  <c r="AB62" i="2" s="1"/>
  <c r="AA60" i="2"/>
  <c r="AA62" i="2" s="1"/>
  <c r="X60" i="2"/>
  <c r="X62" i="2" s="1"/>
  <c r="V60" i="2"/>
  <c r="U60" i="2"/>
  <c r="U62" i="2" s="1"/>
  <c r="T60" i="2"/>
  <c r="T62" i="2" s="1"/>
  <c r="S60" i="2"/>
  <c r="S62" i="2" s="1"/>
  <c r="M60" i="2"/>
  <c r="M62" i="2" s="1"/>
  <c r="L60" i="2"/>
  <c r="L62" i="2" s="1"/>
  <c r="K60" i="2"/>
  <c r="K62" i="2" s="1"/>
  <c r="E60" i="2"/>
  <c r="E62" i="2" s="1"/>
  <c r="D60" i="2"/>
  <c r="D62" i="2" s="1"/>
  <c r="C60" i="2"/>
  <c r="C62" i="2" s="1"/>
  <c r="AD55" i="2"/>
  <c r="AE50" i="2"/>
  <c r="X50" i="2"/>
  <c r="AD42" i="2"/>
  <c r="AC42" i="2"/>
  <c r="AB42" i="2"/>
  <c r="V42" i="2"/>
  <c r="U42" i="2"/>
  <c r="T42" i="2"/>
  <c r="N42" i="2"/>
  <c r="M42" i="2"/>
  <c r="L42" i="2"/>
  <c r="F42" i="2"/>
  <c r="E42" i="2"/>
  <c r="D42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E20" i="2"/>
  <c r="AE42" i="2" s="1"/>
  <c r="AD20" i="2"/>
  <c r="AC20" i="2"/>
  <c r="AB20" i="2"/>
  <c r="AA20" i="2"/>
  <c r="AA42" i="2" s="1"/>
  <c r="Z20" i="2"/>
  <c r="Y20" i="2"/>
  <c r="X20" i="2"/>
  <c r="X42" i="2" s="1"/>
  <c r="W20" i="2"/>
  <c r="W42" i="2" s="1"/>
  <c r="V20" i="2"/>
  <c r="U20" i="2"/>
  <c r="T20" i="2"/>
  <c r="S20" i="2"/>
  <c r="S42" i="2" s="1"/>
  <c r="R20" i="2"/>
  <c r="Q20" i="2"/>
  <c r="P20" i="2"/>
  <c r="P42" i="2" s="1"/>
  <c r="O20" i="2"/>
  <c r="O42" i="2" s="1"/>
  <c r="N20" i="2"/>
  <c r="M20" i="2"/>
  <c r="L20" i="2"/>
  <c r="K20" i="2"/>
  <c r="J20" i="2"/>
  <c r="I20" i="2"/>
  <c r="H20" i="2"/>
  <c r="H42" i="2" s="1"/>
  <c r="G20" i="2"/>
  <c r="G42" i="2" s="1"/>
  <c r="F20" i="2"/>
  <c r="E20" i="2"/>
  <c r="D20" i="2"/>
  <c r="C20" i="2"/>
  <c r="C42" i="2" s="1"/>
  <c r="AE14" i="2"/>
  <c r="AD14" i="2"/>
  <c r="AD50" i="2" s="1"/>
  <c r="AD54" i="2" s="1"/>
  <c r="AD56" i="2" s="1"/>
  <c r="AC14" i="2"/>
  <c r="V14" i="2"/>
  <c r="V50" i="2" s="1"/>
  <c r="V54" i="2" s="1"/>
  <c r="U14" i="2"/>
  <c r="T14" i="2"/>
  <c r="N14" i="2"/>
  <c r="N50" i="2" s="1"/>
  <c r="N54" i="2" s="1"/>
  <c r="M14" i="2"/>
  <c r="L14" i="2"/>
  <c r="F14" i="2"/>
  <c r="F50" i="2" s="1"/>
  <c r="F54" i="2" s="1"/>
  <c r="E14" i="2"/>
  <c r="D14" i="2"/>
  <c r="AE6" i="2"/>
  <c r="AE60" i="2" s="1"/>
  <c r="AD6" i="2"/>
  <c r="AD60" i="2" s="1"/>
  <c r="AC6" i="2"/>
  <c r="AB6" i="2"/>
  <c r="AB14" i="2" s="1"/>
  <c r="AB50" i="2" s="1"/>
  <c r="AA6" i="2"/>
  <c r="AA14" i="2" s="1"/>
  <c r="Z6" i="2"/>
  <c r="Y6" i="2"/>
  <c r="X6" i="2"/>
  <c r="W6" i="2"/>
  <c r="W60" i="2" s="1"/>
  <c r="U6" i="2"/>
  <c r="T6" i="2"/>
  <c r="S6" i="2"/>
  <c r="S14" i="2" s="1"/>
  <c r="R6" i="2"/>
  <c r="R60" i="2" s="1"/>
  <c r="R62" i="2" s="1"/>
  <c r="Q6" i="2"/>
  <c r="P6" i="2"/>
  <c r="O6" i="2"/>
  <c r="O60" i="2" s="1"/>
  <c r="N6" i="2"/>
  <c r="N60" i="2" s="1"/>
  <c r="M6" i="2"/>
  <c r="L6" i="2"/>
  <c r="K6" i="2"/>
  <c r="K14" i="2" s="1"/>
  <c r="J6" i="2"/>
  <c r="J60" i="2" s="1"/>
  <c r="J62" i="2" s="1"/>
  <c r="I6" i="2"/>
  <c r="H6" i="2"/>
  <c r="G6" i="2"/>
  <c r="G60" i="2" s="1"/>
  <c r="F6" i="2"/>
  <c r="F60" i="2" s="1"/>
  <c r="E6" i="2"/>
  <c r="D6" i="2"/>
  <c r="C6" i="2"/>
  <c r="C14" i="2" s="1"/>
  <c r="H60" i="2" l="1"/>
  <c r="H62" i="2" s="1"/>
  <c r="H14" i="2"/>
  <c r="E50" i="2"/>
  <c r="X54" i="2"/>
  <c r="X55" i="2"/>
  <c r="K50" i="3"/>
  <c r="I14" i="2"/>
  <c r="I60" i="2"/>
  <c r="I62" i="2" s="1"/>
  <c r="Y42" i="2"/>
  <c r="AE54" i="2"/>
  <c r="AE56" i="2" s="1"/>
  <c r="AE55" i="2"/>
  <c r="L50" i="2"/>
  <c r="L75" i="2"/>
  <c r="Z42" i="2"/>
  <c r="F55" i="2"/>
  <c r="E55" i="3"/>
  <c r="E54" i="3"/>
  <c r="E56" i="3" s="1"/>
  <c r="Q50" i="3"/>
  <c r="T119" i="3"/>
  <c r="X74" i="4"/>
  <c r="K74" i="4"/>
  <c r="V43" i="4"/>
  <c r="C50" i="2"/>
  <c r="C81" i="2"/>
  <c r="C75" i="2"/>
  <c r="K50" i="2"/>
  <c r="K81" i="2"/>
  <c r="K75" i="2"/>
  <c r="S50" i="2"/>
  <c r="S81" i="2"/>
  <c r="S75" i="2"/>
  <c r="AB55" i="2"/>
  <c r="AB54" i="2"/>
  <c r="AB56" i="2" s="1"/>
  <c r="M50" i="2"/>
  <c r="K42" i="2"/>
  <c r="O161" i="3"/>
  <c r="P50" i="3"/>
  <c r="P104" i="3"/>
  <c r="E180" i="3"/>
  <c r="P60" i="2"/>
  <c r="P62" i="2" s="1"/>
  <c r="P14" i="2"/>
  <c r="AC50" i="2"/>
  <c r="AC81" i="2"/>
  <c r="AC84" i="2" s="1"/>
  <c r="AC75" i="2"/>
  <c r="AC77" i="2" s="1"/>
  <c r="Q60" i="2"/>
  <c r="Q62" i="2" s="1"/>
  <c r="Q14" i="2"/>
  <c r="M75" i="2" s="1"/>
  <c r="Z60" i="2"/>
  <c r="Z62" i="2" s="1"/>
  <c r="Z14" i="2"/>
  <c r="I42" i="2"/>
  <c r="D54" i="3"/>
  <c r="D56" i="3" s="1"/>
  <c r="J42" i="2"/>
  <c r="P49" i="5"/>
  <c r="P58" i="5" s="1"/>
  <c r="N56" i="2"/>
  <c r="N55" i="2"/>
  <c r="H104" i="3"/>
  <c r="H81" i="3"/>
  <c r="H50" i="3"/>
  <c r="H110" i="3"/>
  <c r="H42" i="3"/>
  <c r="H132" i="3" s="1"/>
  <c r="D110" i="3"/>
  <c r="P152" i="3"/>
  <c r="T50" i="2"/>
  <c r="I50" i="3"/>
  <c r="I75" i="3"/>
  <c r="E104" i="3"/>
  <c r="I104" i="3"/>
  <c r="I110" i="3"/>
  <c r="I42" i="3"/>
  <c r="E110" i="3"/>
  <c r="Q42" i="3"/>
  <c r="Q110" i="3"/>
  <c r="V42" i="3"/>
  <c r="N62" i="2"/>
  <c r="W62" i="2"/>
  <c r="AE62" i="2"/>
  <c r="U50" i="2"/>
  <c r="U81" i="2"/>
  <c r="U75" i="2"/>
  <c r="V55" i="2"/>
  <c r="E96" i="3"/>
  <c r="E150" i="3" s="1"/>
  <c r="E152" i="3" s="1"/>
  <c r="I96" i="3"/>
  <c r="I150" i="3" s="1"/>
  <c r="I152" i="3" s="1"/>
  <c r="Q96" i="3"/>
  <c r="Q150" i="3" s="1"/>
  <c r="Q152" i="3" s="1"/>
  <c r="Q60" i="3"/>
  <c r="Q62" i="3" s="1"/>
  <c r="Z75" i="3"/>
  <c r="Z77" i="3" s="1"/>
  <c r="Z50" i="3"/>
  <c r="Z81" i="3"/>
  <c r="Z84" i="3" s="1"/>
  <c r="W132" i="3"/>
  <c r="I60" i="3"/>
  <c r="I62" i="3" s="1"/>
  <c r="Y60" i="2"/>
  <c r="Y62" i="2" s="1"/>
  <c r="Y14" i="2"/>
  <c r="S81" i="3"/>
  <c r="S50" i="3"/>
  <c r="S104" i="3"/>
  <c r="F56" i="2"/>
  <c r="Q42" i="2"/>
  <c r="AA50" i="2"/>
  <c r="AA81" i="2"/>
  <c r="AA75" i="2"/>
  <c r="R42" i="2"/>
  <c r="U55" i="3"/>
  <c r="U54" i="3"/>
  <c r="U56" i="3" s="1"/>
  <c r="P42" i="3"/>
  <c r="P110" i="3"/>
  <c r="W118" i="3"/>
  <c r="S118" i="3"/>
  <c r="G132" i="3"/>
  <c r="AD62" i="2"/>
  <c r="Y55" i="3"/>
  <c r="Y54" i="3"/>
  <c r="Y56" i="3" s="1"/>
  <c r="F62" i="2"/>
  <c r="G62" i="2"/>
  <c r="O62" i="2"/>
  <c r="D50" i="2"/>
  <c r="V56" i="2"/>
  <c r="J71" i="2"/>
  <c r="R71" i="2"/>
  <c r="Z71" i="2"/>
  <c r="R90" i="2"/>
  <c r="J60" i="3"/>
  <c r="J62" i="3" s="1"/>
  <c r="J14" i="3"/>
  <c r="R60" i="3"/>
  <c r="R62" i="3" s="1"/>
  <c r="R14" i="3"/>
  <c r="M55" i="3"/>
  <c r="M54" i="3"/>
  <c r="M56" i="3" s="1"/>
  <c r="C152" i="3"/>
  <c r="W68" i="5"/>
  <c r="O79" i="4"/>
  <c r="O87" i="4" s="1"/>
  <c r="O73" i="4"/>
  <c r="W79" i="4"/>
  <c r="W87" i="4" s="1"/>
  <c r="W73" i="4"/>
  <c r="W74" i="4" s="1"/>
  <c r="N79" i="4"/>
  <c r="N87" i="4" s="1"/>
  <c r="N73" i="4"/>
  <c r="N74" i="4" s="1"/>
  <c r="I73" i="4"/>
  <c r="I79" i="4"/>
  <c r="I87" i="4" s="1"/>
  <c r="M179" i="3"/>
  <c r="Q29" i="4"/>
  <c r="Q72" i="4" s="1"/>
  <c r="M89" i="3"/>
  <c r="M90" i="3" s="1"/>
  <c r="Q179" i="3"/>
  <c r="Q180" i="3" s="1"/>
  <c r="U179" i="3"/>
  <c r="U180" i="3" s="1"/>
  <c r="Y29" i="4"/>
  <c r="Y72" i="4" s="1"/>
  <c r="U89" i="3"/>
  <c r="U90" i="3" s="1"/>
  <c r="J79" i="4"/>
  <c r="J87" i="4" s="1"/>
  <c r="J73" i="4"/>
  <c r="J74" i="4" s="1"/>
  <c r="S44" i="5"/>
  <c r="N110" i="5" s="1"/>
  <c r="J57" i="5"/>
  <c r="J61" i="5"/>
  <c r="J66" i="5" s="1"/>
  <c r="G14" i="2"/>
  <c r="D75" i="2" s="1"/>
  <c r="O14" i="2"/>
  <c r="L81" i="2" s="1"/>
  <c r="W14" i="2"/>
  <c r="T81" i="2" s="1"/>
  <c r="I89" i="2"/>
  <c r="I90" i="2" s="1"/>
  <c r="L96" i="3"/>
  <c r="L150" i="3" s="1"/>
  <c r="L152" i="3" s="1"/>
  <c r="L60" i="3"/>
  <c r="L62" i="3" s="1"/>
  <c r="C14" i="3"/>
  <c r="C132" i="3"/>
  <c r="K110" i="3"/>
  <c r="K42" i="3"/>
  <c r="S42" i="3"/>
  <c r="S110" i="3"/>
  <c r="I119" i="3"/>
  <c r="Q119" i="3"/>
  <c r="M42" i="3"/>
  <c r="M132" i="3" s="1"/>
  <c r="P60" i="3"/>
  <c r="P62" i="3" s="1"/>
  <c r="P71" i="3"/>
  <c r="I180" i="3"/>
  <c r="F76" i="3"/>
  <c r="C57" i="5"/>
  <c r="C61" i="5"/>
  <c r="C66" i="5" s="1"/>
  <c r="K57" i="5"/>
  <c r="K61" i="5"/>
  <c r="K66" i="5" s="1"/>
  <c r="S57" i="5"/>
  <c r="S61" i="5"/>
  <c r="S66" i="5" s="1"/>
  <c r="AA57" i="5"/>
  <c r="AA61" i="5"/>
  <c r="AA66" i="5" s="1"/>
  <c r="L63" i="5"/>
  <c r="L66" i="5" s="1"/>
  <c r="L57" i="5"/>
  <c r="U65" i="5"/>
  <c r="U57" i="5"/>
  <c r="AC65" i="5"/>
  <c r="AC57" i="5"/>
  <c r="T57" i="5"/>
  <c r="S96" i="3"/>
  <c r="S150" i="3" s="1"/>
  <c r="S152" i="3" s="1"/>
  <c r="S60" i="3"/>
  <c r="S62" i="3" s="1"/>
  <c r="C90" i="3"/>
  <c r="Z79" i="4"/>
  <c r="Z87" i="4" s="1"/>
  <c r="Z73" i="4"/>
  <c r="R57" i="5"/>
  <c r="R61" i="5"/>
  <c r="R66" i="5" s="1"/>
  <c r="Z57" i="5"/>
  <c r="Z61" i="5"/>
  <c r="Z66" i="5" s="1"/>
  <c r="R89" i="2"/>
  <c r="U96" i="3"/>
  <c r="U150" i="3" s="1"/>
  <c r="U152" i="3" s="1"/>
  <c r="L110" i="3"/>
  <c r="L42" i="3"/>
  <c r="L132" i="3" s="1"/>
  <c r="T42" i="3"/>
  <c r="T132" i="3" s="1"/>
  <c r="T110" i="3"/>
  <c r="K118" i="3"/>
  <c r="Q89" i="3"/>
  <c r="Q90" i="3" s="1"/>
  <c r="R81" i="5"/>
  <c r="R18" i="5"/>
  <c r="Z41" i="5"/>
  <c r="Z44" i="5" s="1"/>
  <c r="Z48" i="5"/>
  <c r="J84" i="5"/>
  <c r="I84" i="5"/>
  <c r="H84" i="5"/>
  <c r="Y86" i="5"/>
  <c r="X86" i="5"/>
  <c r="W86" i="5"/>
  <c r="C119" i="3"/>
  <c r="K119" i="3"/>
  <c r="O42" i="3"/>
  <c r="V55" i="3"/>
  <c r="V54" i="3"/>
  <c r="V56" i="3" s="1"/>
  <c r="H71" i="3"/>
  <c r="O96" i="3"/>
  <c r="O150" i="3" s="1"/>
  <c r="O152" i="3" s="1"/>
  <c r="P74" i="4"/>
  <c r="K18" i="5"/>
  <c r="AA48" i="5"/>
  <c r="AA41" i="5"/>
  <c r="AA44" i="5" s="1"/>
  <c r="E41" i="5"/>
  <c r="D152" i="3"/>
  <c r="G79" i="4"/>
  <c r="G87" i="4" s="1"/>
  <c r="G73" i="4"/>
  <c r="G74" i="4" s="1"/>
  <c r="F79" i="4"/>
  <c r="F87" i="4" s="1"/>
  <c r="E82" i="3" s="1"/>
  <c r="F73" i="4"/>
  <c r="V79" i="4"/>
  <c r="V87" i="4" s="1"/>
  <c r="V73" i="4"/>
  <c r="V74" i="4" s="1"/>
  <c r="Y73" i="4"/>
  <c r="Y79" i="4"/>
  <c r="Y87" i="4" s="1"/>
  <c r="K96" i="3"/>
  <c r="K150" i="3" s="1"/>
  <c r="K152" i="3" s="1"/>
  <c r="K60" i="3"/>
  <c r="K62" i="3" s="1"/>
  <c r="AA14" i="3"/>
  <c r="AA50" i="3" s="1"/>
  <c r="U104" i="3"/>
  <c r="U75" i="3"/>
  <c r="U110" i="3"/>
  <c r="J14" i="2"/>
  <c r="R14" i="2"/>
  <c r="N75" i="2"/>
  <c r="V75" i="2"/>
  <c r="F81" i="2"/>
  <c r="N81" i="2"/>
  <c r="G60" i="3"/>
  <c r="G62" i="3" s="1"/>
  <c r="G96" i="3"/>
  <c r="G150" i="3" s="1"/>
  <c r="G152" i="3" s="1"/>
  <c r="W96" i="3"/>
  <c r="W150" i="3" s="1"/>
  <c r="W152" i="3" s="1"/>
  <c r="W60" i="3"/>
  <c r="W62" i="3" s="1"/>
  <c r="F14" i="3"/>
  <c r="E81" i="3" s="1"/>
  <c r="N14" i="3"/>
  <c r="M104" i="3" s="1"/>
  <c r="W14" i="3"/>
  <c r="S75" i="3" s="1"/>
  <c r="M118" i="3"/>
  <c r="U118" i="3"/>
  <c r="D119" i="3"/>
  <c r="L119" i="3"/>
  <c r="C130" i="3"/>
  <c r="K130" i="3"/>
  <c r="U60" i="3"/>
  <c r="U62" i="3" s="1"/>
  <c r="M180" i="3"/>
  <c r="F67" i="4"/>
  <c r="N67" i="4"/>
  <c r="V67" i="4"/>
  <c r="I29" i="4"/>
  <c r="I72" i="4" s="1"/>
  <c r="I74" i="4" s="1"/>
  <c r="I179" i="3"/>
  <c r="E179" i="3"/>
  <c r="E89" i="3"/>
  <c r="E90" i="3" s="1"/>
  <c r="L118" i="3"/>
  <c r="E89" i="2"/>
  <c r="E90" i="2" s="1"/>
  <c r="M89" i="2"/>
  <c r="M90" i="2" s="1"/>
  <c r="H96" i="3"/>
  <c r="H150" i="3" s="1"/>
  <c r="H152" i="3" s="1"/>
  <c r="G75" i="3"/>
  <c r="G104" i="3"/>
  <c r="G81" i="3"/>
  <c r="G50" i="3"/>
  <c r="O75" i="3"/>
  <c r="O81" i="3"/>
  <c r="O50" i="3"/>
  <c r="X14" i="3"/>
  <c r="X50" i="3" s="1"/>
  <c r="G110" i="3"/>
  <c r="W110" i="3"/>
  <c r="E119" i="3"/>
  <c r="M119" i="3"/>
  <c r="U119" i="3"/>
  <c r="D130" i="3"/>
  <c r="U42" i="3"/>
  <c r="U132" i="3" s="1"/>
  <c r="L50" i="3"/>
  <c r="H60" i="3"/>
  <c r="H62" i="3" s="1"/>
  <c r="U81" i="3"/>
  <c r="T96" i="3"/>
  <c r="T150" i="3" s="1"/>
  <c r="T152" i="3" s="1"/>
  <c r="T104" i="3"/>
  <c r="D180" i="3"/>
  <c r="O180" i="3"/>
  <c r="P73" i="4"/>
  <c r="P79" i="4"/>
  <c r="P87" i="4" s="1"/>
  <c r="D179" i="3"/>
  <c r="C74" i="4"/>
  <c r="O43" i="4"/>
  <c r="G67" i="4"/>
  <c r="O67" i="4"/>
  <c r="W67" i="4"/>
  <c r="S74" i="4"/>
  <c r="O75" i="5"/>
  <c r="N75" i="5"/>
  <c r="M75" i="5"/>
  <c r="P12" i="5"/>
  <c r="P18" i="5" s="1"/>
  <c r="J78" i="5"/>
  <c r="I78" i="5"/>
  <c r="H78" i="5"/>
  <c r="Y80" i="5"/>
  <c r="X80" i="5"/>
  <c r="W80" i="5"/>
  <c r="J81" i="5"/>
  <c r="J18" i="5"/>
  <c r="T87" i="5"/>
  <c r="T41" i="5"/>
  <c r="AB48" i="5"/>
  <c r="AB41" i="5"/>
  <c r="AB44" i="5" s="1"/>
  <c r="W110" i="5" s="1"/>
  <c r="I111" i="5"/>
  <c r="H111" i="5"/>
  <c r="J111" i="5"/>
  <c r="AA161" i="3"/>
  <c r="Q73" i="4"/>
  <c r="Q79" i="4"/>
  <c r="Q87" i="4" s="1"/>
  <c r="O74" i="4"/>
  <c r="Z74" i="4"/>
  <c r="H43" i="4"/>
  <c r="P43" i="4"/>
  <c r="X43" i="4"/>
  <c r="H79" i="4"/>
  <c r="H87" i="4" s="1"/>
  <c r="M91" i="5"/>
  <c r="O91" i="5"/>
  <c r="N91" i="5"/>
  <c r="J94" i="5"/>
  <c r="I94" i="5"/>
  <c r="H94" i="5"/>
  <c r="Y96" i="5"/>
  <c r="X96" i="5"/>
  <c r="W96" i="5"/>
  <c r="O111" i="5"/>
  <c r="N111" i="5"/>
  <c r="M111" i="5"/>
  <c r="AE68" i="5"/>
  <c r="D79" i="4"/>
  <c r="D87" i="4" s="1"/>
  <c r="D73" i="4"/>
  <c r="L79" i="4"/>
  <c r="L87" i="4" s="1"/>
  <c r="L73" i="4"/>
  <c r="L74" i="4" s="1"/>
  <c r="T79" i="4"/>
  <c r="T87" i="4" s="1"/>
  <c r="T73" i="4"/>
  <c r="T74" i="4" s="1"/>
  <c r="C79" i="4"/>
  <c r="C87" i="4" s="1"/>
  <c r="C73" i="4"/>
  <c r="K87" i="4"/>
  <c r="S79" i="4"/>
  <c r="S87" i="4" s="1"/>
  <c r="S73" i="4"/>
  <c r="AA79" i="4"/>
  <c r="AA87" i="4" s="1"/>
  <c r="AA73" i="4"/>
  <c r="AA74" i="4" s="1"/>
  <c r="R87" i="4"/>
  <c r="F74" i="4"/>
  <c r="K73" i="4"/>
  <c r="V41" i="5"/>
  <c r="V44" i="5" s="1"/>
  <c r="O101" i="5"/>
  <c r="N101" i="5"/>
  <c r="M101" i="5"/>
  <c r="P39" i="5"/>
  <c r="M107" i="5" s="1"/>
  <c r="J104" i="5"/>
  <c r="I104" i="5"/>
  <c r="H104" i="5"/>
  <c r="L130" i="3"/>
  <c r="O179" i="3"/>
  <c r="K179" i="3"/>
  <c r="K180" i="3" s="1"/>
  <c r="R74" i="4"/>
  <c r="M130" i="3"/>
  <c r="Y144" i="3"/>
  <c r="Y146" i="3" s="1"/>
  <c r="X73" i="4"/>
  <c r="X79" i="4"/>
  <c r="X87" i="4" s="1"/>
  <c r="R73" i="4"/>
  <c r="AC48" i="5"/>
  <c r="AC41" i="5"/>
  <c r="AC44" i="5" s="1"/>
  <c r="X110" i="5" s="1"/>
  <c r="V68" i="5"/>
  <c r="T179" i="3"/>
  <c r="T180" i="3" s="1"/>
  <c r="M79" i="4"/>
  <c r="M87" i="4" s="1"/>
  <c r="L41" i="5"/>
  <c r="L44" i="5" s="1"/>
  <c r="J85" i="5"/>
  <c r="I85" i="5"/>
  <c r="H85" i="5"/>
  <c r="D66" i="5"/>
  <c r="T66" i="5"/>
  <c r="K43" i="4"/>
  <c r="AA43" i="4"/>
  <c r="D87" i="5"/>
  <c r="D41" i="5"/>
  <c r="M85" i="5"/>
  <c r="O85" i="5"/>
  <c r="N85" i="5"/>
  <c r="M18" i="5"/>
  <c r="L48" i="5" s="1"/>
  <c r="J90" i="5"/>
  <c r="I90" i="5"/>
  <c r="H90" i="5"/>
  <c r="K29" i="5"/>
  <c r="I97" i="5" s="1"/>
  <c r="Y92" i="5"/>
  <c r="X92" i="5"/>
  <c r="W92" i="5"/>
  <c r="O95" i="5"/>
  <c r="N95" i="5"/>
  <c r="M95" i="5"/>
  <c r="X107" i="5"/>
  <c r="E66" i="5"/>
  <c r="M66" i="5"/>
  <c r="U66" i="5"/>
  <c r="AC66" i="5"/>
  <c r="G68" i="5"/>
  <c r="Q43" i="4"/>
  <c r="O76" i="5"/>
  <c r="M76" i="5"/>
  <c r="J79" i="5"/>
  <c r="I79" i="5"/>
  <c r="H79" i="5"/>
  <c r="E81" i="5"/>
  <c r="N18" i="5"/>
  <c r="P29" i="5"/>
  <c r="Y97" i="5"/>
  <c r="O102" i="5"/>
  <c r="N102" i="5"/>
  <c r="J106" i="5"/>
  <c r="I106" i="5"/>
  <c r="H106" i="5"/>
  <c r="H107" i="5"/>
  <c r="Y107" i="5"/>
  <c r="Q48" i="5"/>
  <c r="N68" i="5"/>
  <c r="AD67" i="5"/>
  <c r="N76" i="5"/>
  <c r="O79" i="5"/>
  <c r="D29" i="4"/>
  <c r="J43" i="4"/>
  <c r="R43" i="4"/>
  <c r="Z43" i="4"/>
  <c r="C67" i="4"/>
  <c r="K67" i="4"/>
  <c r="S67" i="4"/>
  <c r="AA67" i="4"/>
  <c r="U79" i="4"/>
  <c r="U87" i="4" s="1"/>
  <c r="Y76" i="5"/>
  <c r="W76" i="5"/>
  <c r="R97" i="5"/>
  <c r="Z29" i="5"/>
  <c r="X97" i="5" s="1"/>
  <c r="J100" i="5"/>
  <c r="I100" i="5"/>
  <c r="H100" i="5"/>
  <c r="K39" i="5"/>
  <c r="W102" i="5"/>
  <c r="Y102" i="5"/>
  <c r="X102" i="5"/>
  <c r="O106" i="5"/>
  <c r="N106" i="5"/>
  <c r="M106" i="5"/>
  <c r="I107" i="5"/>
  <c r="O61" i="5"/>
  <c r="O66" i="5" s="1"/>
  <c r="F68" i="5"/>
  <c r="E74" i="4"/>
  <c r="M74" i="4"/>
  <c r="U74" i="4"/>
  <c r="U48" i="5"/>
  <c r="U41" i="5"/>
  <c r="U44" i="5" s="1"/>
  <c r="J91" i="5"/>
  <c r="I91" i="5"/>
  <c r="H91" i="5"/>
  <c r="Y93" i="5"/>
  <c r="X93" i="5"/>
  <c r="W93" i="5"/>
  <c r="O96" i="5"/>
  <c r="N96" i="5"/>
  <c r="S107" i="5"/>
  <c r="H66" i="5"/>
  <c r="AF66" i="5"/>
  <c r="M102" i="5"/>
  <c r="I77" i="5"/>
  <c r="H77" i="5"/>
  <c r="Y79" i="5"/>
  <c r="X79" i="5"/>
  <c r="W79" i="5"/>
  <c r="W81" i="5"/>
  <c r="Y85" i="5"/>
  <c r="X85" i="5"/>
  <c r="W85" i="5"/>
  <c r="O18" i="5"/>
  <c r="W18" i="5"/>
  <c r="V48" i="5" s="1"/>
  <c r="Y91" i="5"/>
  <c r="X91" i="5"/>
  <c r="W91" i="5"/>
  <c r="O94" i="5"/>
  <c r="N94" i="5"/>
  <c r="M94" i="5"/>
  <c r="C97" i="5"/>
  <c r="S97" i="5"/>
  <c r="O100" i="5"/>
  <c r="N100" i="5"/>
  <c r="M100" i="5"/>
  <c r="J103" i="5"/>
  <c r="I103" i="5"/>
  <c r="H103" i="5"/>
  <c r="Y106" i="5"/>
  <c r="X106" i="5"/>
  <c r="W106" i="5"/>
  <c r="J107" i="5"/>
  <c r="R107" i="5"/>
  <c r="W111" i="5"/>
  <c r="Y111" i="5"/>
  <c r="X111" i="5"/>
  <c r="AB57" i="5"/>
  <c r="AB61" i="5"/>
  <c r="AB66" i="5" s="1"/>
  <c r="H57" i="5"/>
  <c r="V57" i="5"/>
  <c r="X61" i="5"/>
  <c r="X66" i="5" s="1"/>
  <c r="J75" i="5"/>
  <c r="J77" i="5"/>
  <c r="Y77" i="5"/>
  <c r="N84" i="5"/>
  <c r="M90" i="5"/>
  <c r="X95" i="5"/>
  <c r="W101" i="5"/>
  <c r="M103" i="5"/>
  <c r="AC109" i="5"/>
  <c r="AC112" i="5" s="1"/>
  <c r="J80" i="5"/>
  <c r="I80" i="5"/>
  <c r="H80" i="5"/>
  <c r="X81" i="5"/>
  <c r="J86" i="5"/>
  <c r="I86" i="5"/>
  <c r="H86" i="5"/>
  <c r="H18" i="5"/>
  <c r="X18" i="5"/>
  <c r="S87" i="5" s="1"/>
  <c r="J92" i="5"/>
  <c r="I92" i="5"/>
  <c r="H92" i="5"/>
  <c r="Y94" i="5"/>
  <c r="X94" i="5"/>
  <c r="D97" i="5"/>
  <c r="T97" i="5"/>
  <c r="Y100" i="5"/>
  <c r="X100" i="5"/>
  <c r="C107" i="5"/>
  <c r="I66" i="5"/>
  <c r="Y66" i="5"/>
  <c r="M77" i="5"/>
  <c r="N90" i="5"/>
  <c r="H95" i="5"/>
  <c r="X101" i="5"/>
  <c r="N103" i="5"/>
  <c r="N104" i="5"/>
  <c r="AD109" i="5"/>
  <c r="AD112" i="5" s="1"/>
  <c r="N80" i="5"/>
  <c r="M80" i="5"/>
  <c r="I81" i="5"/>
  <c r="Y81" i="5"/>
  <c r="N86" i="5"/>
  <c r="M86" i="5"/>
  <c r="I18" i="5"/>
  <c r="Y18" i="5"/>
  <c r="N92" i="5"/>
  <c r="M92" i="5"/>
  <c r="E97" i="5"/>
  <c r="X103" i="5"/>
  <c r="W103" i="5"/>
  <c r="D107" i="5"/>
  <c r="M57" i="5"/>
  <c r="D81" i="5"/>
  <c r="O90" i="5"/>
  <c r="O92" i="5"/>
  <c r="I95" i="5"/>
  <c r="H101" i="5"/>
  <c r="O104" i="5"/>
  <c r="AG109" i="5"/>
  <c r="AG112" i="5" s="1"/>
  <c r="I101" i="5"/>
  <c r="C81" i="5"/>
  <c r="C18" i="5"/>
  <c r="J93" i="5"/>
  <c r="I93" i="5"/>
  <c r="O97" i="5"/>
  <c r="W97" i="5"/>
  <c r="N107" i="5"/>
  <c r="D57" i="5"/>
  <c r="AD57" i="5"/>
  <c r="AD58" i="5" s="1"/>
  <c r="P61" i="5"/>
  <c r="P66" i="5" s="1"/>
  <c r="J76" i="5"/>
  <c r="M78" i="5"/>
  <c r="I96" i="5"/>
  <c r="X78" i="5"/>
  <c r="W78" i="5"/>
  <c r="X84" i="5"/>
  <c r="W84" i="5"/>
  <c r="X90" i="5"/>
  <c r="W90" i="5"/>
  <c r="O93" i="5"/>
  <c r="N93" i="5"/>
  <c r="M93" i="5"/>
  <c r="H97" i="5"/>
  <c r="Y104" i="5"/>
  <c r="X104" i="5"/>
  <c r="W104" i="5"/>
  <c r="W107" i="5"/>
  <c r="E111" i="5"/>
  <c r="D111" i="5"/>
  <c r="C111" i="5"/>
  <c r="I57" i="5"/>
  <c r="E57" i="5"/>
  <c r="Q61" i="5"/>
  <c r="Q66" i="5" s="1"/>
  <c r="AG61" i="5"/>
  <c r="AG66" i="5" s="1"/>
  <c r="Y84" i="5"/>
  <c r="W94" i="5"/>
  <c r="J96" i="5"/>
  <c r="I102" i="5"/>
  <c r="Y103" i="5"/>
  <c r="M171" i="3" l="1"/>
  <c r="M140" i="3"/>
  <c r="M165" i="3"/>
  <c r="L68" i="5"/>
  <c r="E84" i="3"/>
  <c r="T84" i="2"/>
  <c r="L84" i="2"/>
  <c r="D55" i="2"/>
  <c r="D54" i="2"/>
  <c r="S140" i="3"/>
  <c r="S165" i="3"/>
  <c r="S171" i="3"/>
  <c r="H48" i="5"/>
  <c r="H41" i="5"/>
  <c r="H87" i="5"/>
  <c r="J87" i="5"/>
  <c r="J41" i="5"/>
  <c r="J48" i="5"/>
  <c r="AA54" i="3"/>
  <c r="AA56" i="3" s="1"/>
  <c r="AA55" i="3"/>
  <c r="K48" i="5"/>
  <c r="K41" i="5"/>
  <c r="K44" i="5" s="1"/>
  <c r="N76" i="3"/>
  <c r="N82" i="3"/>
  <c r="O76" i="2"/>
  <c r="N76" i="2"/>
  <c r="O82" i="2"/>
  <c r="N82" i="2"/>
  <c r="M54" i="2"/>
  <c r="M55" i="2"/>
  <c r="T140" i="3"/>
  <c r="T165" i="3"/>
  <c r="T171" i="3"/>
  <c r="N77" i="2"/>
  <c r="V76" i="3"/>
  <c r="V77" i="3" s="1"/>
  <c r="X82" i="2"/>
  <c r="X84" i="2" s="1"/>
  <c r="V82" i="3"/>
  <c r="V84" i="3" s="1"/>
  <c r="Y82" i="2"/>
  <c r="Y76" i="2"/>
  <c r="X76" i="2"/>
  <c r="X77" i="2" s="1"/>
  <c r="E75" i="3"/>
  <c r="Z68" i="5"/>
  <c r="AA68" i="5"/>
  <c r="AA55" i="2"/>
  <c r="AA54" i="2"/>
  <c r="Q132" i="3"/>
  <c r="I55" i="3"/>
  <c r="I54" i="3"/>
  <c r="I56" i="3" s="1"/>
  <c r="D104" i="3"/>
  <c r="P165" i="3"/>
  <c r="P167" i="3" s="1"/>
  <c r="P171" i="3"/>
  <c r="P140" i="3"/>
  <c r="K55" i="2"/>
  <c r="K54" i="2"/>
  <c r="Z49" i="5"/>
  <c r="Z67" i="5" s="1"/>
  <c r="X56" i="2"/>
  <c r="AG67" i="5"/>
  <c r="AG68" i="5"/>
  <c r="O107" i="5"/>
  <c r="O81" i="5"/>
  <c r="U166" i="3"/>
  <c r="U172" i="3"/>
  <c r="U82" i="3"/>
  <c r="U84" i="3" s="1"/>
  <c r="U76" i="3"/>
  <c r="W76" i="2"/>
  <c r="W82" i="2"/>
  <c r="D72" i="4"/>
  <c r="D74" i="4" s="1"/>
  <c r="D43" i="4"/>
  <c r="N97" i="5"/>
  <c r="M97" i="5"/>
  <c r="M68" i="5"/>
  <c r="T68" i="5"/>
  <c r="M172" i="3"/>
  <c r="M82" i="3"/>
  <c r="M82" i="2"/>
  <c r="M76" i="2"/>
  <c r="M77" i="2" s="1"/>
  <c r="M76" i="3"/>
  <c r="M166" i="3"/>
  <c r="X172" i="3"/>
  <c r="X174" i="3" s="1"/>
  <c r="X166" i="3"/>
  <c r="X167" i="3" s="1"/>
  <c r="X76" i="3"/>
  <c r="X77" i="3" s="1"/>
  <c r="AA82" i="2"/>
  <c r="AA84" i="2" s="1"/>
  <c r="AA76" i="2"/>
  <c r="X82" i="3"/>
  <c r="X84" i="3" s="1"/>
  <c r="L166" i="3"/>
  <c r="L172" i="3"/>
  <c r="L82" i="3"/>
  <c r="L82" i="2"/>
  <c r="L76" i="2"/>
  <c r="L77" i="2" s="1"/>
  <c r="L76" i="3"/>
  <c r="G54" i="3"/>
  <c r="G56" i="3" s="1"/>
  <c r="G55" i="3"/>
  <c r="M75" i="3"/>
  <c r="M77" i="3" s="1"/>
  <c r="E172" i="3"/>
  <c r="F75" i="2"/>
  <c r="F77" i="2" s="1"/>
  <c r="E44" i="5"/>
  <c r="R87" i="5"/>
  <c r="R48" i="5"/>
  <c r="R41" i="5"/>
  <c r="D132" i="3"/>
  <c r="Z58" i="5"/>
  <c r="W166" i="3"/>
  <c r="W172" i="3"/>
  <c r="W76" i="3"/>
  <c r="Z82" i="2"/>
  <c r="Z76" i="2"/>
  <c r="W82" i="3"/>
  <c r="Y50" i="2"/>
  <c r="Y81" i="2"/>
  <c r="Y75" i="2"/>
  <c r="U54" i="2"/>
  <c r="U55" i="2"/>
  <c r="T75" i="2"/>
  <c r="T77" i="2" s="1"/>
  <c r="H55" i="3"/>
  <c r="H54" i="3"/>
  <c r="H56" i="3" s="1"/>
  <c r="P55" i="3"/>
  <c r="P54" i="3"/>
  <c r="P56" i="3" s="1"/>
  <c r="Q55" i="3"/>
  <c r="Q54" i="3"/>
  <c r="Q56" i="3" s="1"/>
  <c r="E75" i="2"/>
  <c r="E77" i="2" s="1"/>
  <c r="O68" i="5"/>
  <c r="N75" i="3"/>
  <c r="N77" i="3" s="1"/>
  <c r="L81" i="3"/>
  <c r="N50" i="3"/>
  <c r="N81" i="3"/>
  <c r="C68" i="5"/>
  <c r="Z54" i="3"/>
  <c r="Z56" i="3" s="1"/>
  <c r="Z55" i="3"/>
  <c r="K81" i="3"/>
  <c r="AC68" i="5"/>
  <c r="T172" i="3"/>
  <c r="T82" i="3"/>
  <c r="T166" i="3"/>
  <c r="T76" i="3"/>
  <c r="V82" i="2"/>
  <c r="V76" i="2"/>
  <c r="V77" i="2"/>
  <c r="J68" i="5"/>
  <c r="S54" i="3"/>
  <c r="S56" i="3" s="1"/>
  <c r="S55" i="3"/>
  <c r="X68" i="5"/>
  <c r="E87" i="5"/>
  <c r="Q68" i="5"/>
  <c r="P67" i="5"/>
  <c r="P68" i="5"/>
  <c r="C87" i="5"/>
  <c r="C48" i="5"/>
  <c r="Y68" i="5"/>
  <c r="N87" i="5"/>
  <c r="N41" i="5"/>
  <c r="N48" i="5"/>
  <c r="Y43" i="4"/>
  <c r="E68" i="5"/>
  <c r="S166" i="3"/>
  <c r="S172" i="3"/>
  <c r="U82" i="2"/>
  <c r="U84" i="2" s="1"/>
  <c r="U76" i="2"/>
  <c r="U77" i="2" s="1"/>
  <c r="S76" i="3"/>
  <c r="S77" i="3" s="1"/>
  <c r="S82" i="3"/>
  <c r="S84" i="3" s="1"/>
  <c r="R75" i="2"/>
  <c r="R50" i="2"/>
  <c r="R81" i="2"/>
  <c r="E82" i="2"/>
  <c r="E76" i="2"/>
  <c r="E76" i="3"/>
  <c r="E48" i="5"/>
  <c r="T75" i="3"/>
  <c r="R68" i="5"/>
  <c r="S68" i="5"/>
  <c r="E166" i="3"/>
  <c r="Q74" i="4"/>
  <c r="R81" i="3"/>
  <c r="R50" i="3"/>
  <c r="R75" i="3"/>
  <c r="P132" i="3"/>
  <c r="I132" i="3"/>
  <c r="H84" i="3"/>
  <c r="P81" i="3"/>
  <c r="Q81" i="3"/>
  <c r="I50" i="2"/>
  <c r="I75" i="2"/>
  <c r="I77" i="2" s="1"/>
  <c r="I81" i="2"/>
  <c r="I84" i="2" s="1"/>
  <c r="E81" i="2"/>
  <c r="E84" i="2" s="1"/>
  <c r="W87" i="5"/>
  <c r="W48" i="5"/>
  <c r="W41" i="5"/>
  <c r="D68" i="5"/>
  <c r="J97" i="5"/>
  <c r="L75" i="3"/>
  <c r="S132" i="3"/>
  <c r="W81" i="2"/>
  <c r="W84" i="2" s="1"/>
  <c r="W75" i="2"/>
  <c r="W77" i="2" s="1"/>
  <c r="W50" i="2"/>
  <c r="O76" i="3"/>
  <c r="O77" i="3" s="1"/>
  <c r="O82" i="3"/>
  <c r="O84" i="3" s="1"/>
  <c r="P76" i="2"/>
  <c r="O166" i="3"/>
  <c r="P82" i="2"/>
  <c r="O172" i="3"/>
  <c r="T55" i="2"/>
  <c r="T54" i="2"/>
  <c r="H171" i="3"/>
  <c r="H174" i="3" s="1"/>
  <c r="H140" i="3"/>
  <c r="H165" i="3"/>
  <c r="AC54" i="2"/>
  <c r="AC55" i="2"/>
  <c r="P75" i="3"/>
  <c r="P77" i="3" s="1"/>
  <c r="C55" i="2"/>
  <c r="C54" i="2"/>
  <c r="Q104" i="3"/>
  <c r="K75" i="3"/>
  <c r="E54" i="2"/>
  <c r="E55" i="2"/>
  <c r="R76" i="3"/>
  <c r="R82" i="3"/>
  <c r="S82" i="2"/>
  <c r="S84" i="2" s="1"/>
  <c r="S76" i="2"/>
  <c r="S77" i="2" s="1"/>
  <c r="T82" i="2"/>
  <c r="T76" i="2"/>
  <c r="E165" i="3"/>
  <c r="E167" i="3" s="1"/>
  <c r="E171" i="3"/>
  <c r="E140" i="3"/>
  <c r="M87" i="5"/>
  <c r="M48" i="5"/>
  <c r="M41" i="5"/>
  <c r="Y87" i="5"/>
  <c r="Y41" i="5"/>
  <c r="Y48" i="5"/>
  <c r="I68" i="5"/>
  <c r="N81" i="5"/>
  <c r="M81" i="5"/>
  <c r="K166" i="3"/>
  <c r="K172" i="3"/>
  <c r="K82" i="2"/>
  <c r="K84" i="2" s="1"/>
  <c r="K76" i="2"/>
  <c r="K77" i="2" s="1"/>
  <c r="K82" i="3"/>
  <c r="K76" i="3"/>
  <c r="D172" i="3"/>
  <c r="D166" i="3"/>
  <c r="D82" i="3"/>
  <c r="D82" i="2"/>
  <c r="D76" i="2"/>
  <c r="D77" i="2" s="1"/>
  <c r="D76" i="3"/>
  <c r="P172" i="3"/>
  <c r="P166" i="3"/>
  <c r="P76" i="3"/>
  <c r="Q82" i="2"/>
  <c r="Q76" i="2"/>
  <c r="P82" i="3"/>
  <c r="G171" i="3"/>
  <c r="G140" i="3"/>
  <c r="G165" i="3"/>
  <c r="G167" i="3" s="1"/>
  <c r="J75" i="2"/>
  <c r="J81" i="2"/>
  <c r="J50" i="2"/>
  <c r="I87" i="5"/>
  <c r="I41" i="5"/>
  <c r="I48" i="5"/>
  <c r="O87" i="5"/>
  <c r="O48" i="5"/>
  <c r="O41" i="5"/>
  <c r="AD68" i="5"/>
  <c r="I43" i="4"/>
  <c r="D109" i="5"/>
  <c r="D44" i="5"/>
  <c r="Q166" i="3"/>
  <c r="Q76" i="3"/>
  <c r="Q172" i="3"/>
  <c r="Q82" i="3"/>
  <c r="R82" i="2"/>
  <c r="R76" i="2"/>
  <c r="T44" i="5"/>
  <c r="O110" i="5" s="1"/>
  <c r="T81" i="3"/>
  <c r="V81" i="2"/>
  <c r="V84" i="2" s="1"/>
  <c r="G166" i="3"/>
  <c r="G76" i="3"/>
  <c r="G77" i="3" s="1"/>
  <c r="G172" i="3"/>
  <c r="F82" i="3"/>
  <c r="G82" i="3"/>
  <c r="G84" i="3" s="1"/>
  <c r="G76" i="2"/>
  <c r="F76" i="2"/>
  <c r="G82" i="2"/>
  <c r="F82" i="2"/>
  <c r="F84" i="2" s="1"/>
  <c r="L104" i="3"/>
  <c r="K68" i="5"/>
  <c r="M81" i="3"/>
  <c r="K132" i="3"/>
  <c r="O81" i="2"/>
  <c r="O84" i="2" s="1"/>
  <c r="O75" i="2"/>
  <c r="O77" i="2" s="1"/>
  <c r="O50" i="2"/>
  <c r="J76" i="3"/>
  <c r="J82" i="3"/>
  <c r="J82" i="2"/>
  <c r="J76" i="2"/>
  <c r="I172" i="3"/>
  <c r="I76" i="3"/>
  <c r="I77" i="3" s="1"/>
  <c r="I82" i="3"/>
  <c r="I166" i="3"/>
  <c r="I82" i="2"/>
  <c r="I76" i="2"/>
  <c r="J81" i="3"/>
  <c r="J84" i="3" s="1"/>
  <c r="J50" i="3"/>
  <c r="J75" i="3"/>
  <c r="J77" i="3" s="1"/>
  <c r="I81" i="3"/>
  <c r="H75" i="3"/>
  <c r="Z81" i="2"/>
  <c r="Z84" i="2" s="1"/>
  <c r="Z75" i="2"/>
  <c r="Z50" i="2"/>
  <c r="P75" i="2"/>
  <c r="P77" i="2" s="1"/>
  <c r="P50" i="2"/>
  <c r="P81" i="2"/>
  <c r="P84" i="2" s="1"/>
  <c r="L55" i="2"/>
  <c r="L54" i="2"/>
  <c r="K104" i="3"/>
  <c r="H50" i="2"/>
  <c r="H75" i="2"/>
  <c r="H77" i="2" s="1"/>
  <c r="H81" i="2"/>
  <c r="H84" i="2" s="1"/>
  <c r="X87" i="5"/>
  <c r="X48" i="5"/>
  <c r="X41" i="5"/>
  <c r="O54" i="3"/>
  <c r="O56" i="3" s="1"/>
  <c r="O55" i="3"/>
  <c r="U165" i="3"/>
  <c r="U167" i="3" s="1"/>
  <c r="U171" i="3"/>
  <c r="U140" i="3"/>
  <c r="Y74" i="4"/>
  <c r="AA77" i="2"/>
  <c r="Q50" i="2"/>
  <c r="Q75" i="2"/>
  <c r="Q77" i="2" s="1"/>
  <c r="Q81" i="2"/>
  <c r="M81" i="2"/>
  <c r="M84" i="2" s="1"/>
  <c r="P48" i="5"/>
  <c r="P50" i="5" s="1"/>
  <c r="P41" i="5"/>
  <c r="P44" i="5" s="1"/>
  <c r="F50" i="3"/>
  <c r="F75" i="3"/>
  <c r="F77" i="3" s="1"/>
  <c r="F81" i="3"/>
  <c r="F84" i="3" s="1"/>
  <c r="C81" i="3"/>
  <c r="C50" i="3"/>
  <c r="C75" i="3"/>
  <c r="C104" i="3"/>
  <c r="AF67" i="5"/>
  <c r="AF68" i="5"/>
  <c r="G48" i="5"/>
  <c r="U68" i="5"/>
  <c r="AB68" i="5"/>
  <c r="H68" i="5"/>
  <c r="D48" i="5"/>
  <c r="C172" i="3"/>
  <c r="C166" i="3"/>
  <c r="C82" i="2"/>
  <c r="C84" i="2" s="1"/>
  <c r="C76" i="2"/>
  <c r="C77" i="2" s="1"/>
  <c r="C82" i="3"/>
  <c r="C76" i="3"/>
  <c r="H166" i="3"/>
  <c r="H172" i="3"/>
  <c r="H76" i="3"/>
  <c r="H82" i="2"/>
  <c r="H76" i="2"/>
  <c r="H82" i="3"/>
  <c r="T48" i="5"/>
  <c r="L55" i="3"/>
  <c r="L54" i="3"/>
  <c r="L56" i="3" s="1"/>
  <c r="X55" i="3"/>
  <c r="X54" i="3"/>
  <c r="X56" i="3" s="1"/>
  <c r="D81" i="3"/>
  <c r="W104" i="3"/>
  <c r="W75" i="3"/>
  <c r="W77" i="3" s="1"/>
  <c r="W81" i="3"/>
  <c r="W50" i="3"/>
  <c r="N84" i="2"/>
  <c r="U77" i="3"/>
  <c r="S48" i="5"/>
  <c r="O132" i="3"/>
  <c r="D75" i="3"/>
  <c r="G81" i="2"/>
  <c r="G75" i="2"/>
  <c r="G77" i="2" s="1"/>
  <c r="G50" i="2"/>
  <c r="D81" i="2"/>
  <c r="D84" i="2" s="1"/>
  <c r="O104" i="3"/>
  <c r="Q75" i="3"/>
  <c r="Q77" i="3" s="1"/>
  <c r="I171" i="3"/>
  <c r="I140" i="3"/>
  <c r="I165" i="3"/>
  <c r="S55" i="2"/>
  <c r="S54" i="2"/>
  <c r="E132" i="3"/>
  <c r="K54" i="3"/>
  <c r="K56" i="3" s="1"/>
  <c r="K55" i="3"/>
  <c r="Q54" i="2" l="1"/>
  <c r="Q55" i="2"/>
  <c r="J109" i="5"/>
  <c r="J44" i="5"/>
  <c r="E110" i="5" s="1"/>
  <c r="E145" i="3"/>
  <c r="E144" i="3"/>
  <c r="E146" i="3" s="1"/>
  <c r="R84" i="2"/>
  <c r="L165" i="3"/>
  <c r="L167" i="3" s="1"/>
  <c r="L171" i="3"/>
  <c r="L174" i="3" s="1"/>
  <c r="L140" i="3"/>
  <c r="G144" i="3"/>
  <c r="G146" i="3" s="1"/>
  <c r="G145" i="3"/>
  <c r="W55" i="2"/>
  <c r="W54" i="2"/>
  <c r="G54" i="2"/>
  <c r="G55" i="2"/>
  <c r="G174" i="3"/>
  <c r="W54" i="3"/>
  <c r="W56" i="3" s="1"/>
  <c r="W55" i="3"/>
  <c r="Y109" i="5"/>
  <c r="Y112" i="5" s="1"/>
  <c r="Y44" i="5"/>
  <c r="T110" i="5" s="1"/>
  <c r="R55" i="2"/>
  <c r="R54" i="2"/>
  <c r="M56" i="2"/>
  <c r="I167" i="3"/>
  <c r="G84" i="2"/>
  <c r="W84" i="3"/>
  <c r="C171" i="3"/>
  <c r="C174" i="3" s="1"/>
  <c r="C140" i="3"/>
  <c r="C165" i="3"/>
  <c r="C167" i="3" s="1"/>
  <c r="U145" i="3"/>
  <c r="U144" i="3"/>
  <c r="U146" i="3" s="1"/>
  <c r="P54" i="2"/>
  <c r="P55" i="2"/>
  <c r="J54" i="3"/>
  <c r="J55" i="3"/>
  <c r="M84" i="3"/>
  <c r="T84" i="3"/>
  <c r="R54" i="3"/>
  <c r="R56" i="3" s="1"/>
  <c r="R55" i="3"/>
  <c r="R77" i="2"/>
  <c r="K56" i="2"/>
  <c r="H109" i="5"/>
  <c r="H44" i="5"/>
  <c r="C110" i="5" s="1"/>
  <c r="D112" i="5"/>
  <c r="X109" i="5"/>
  <c r="X112" i="5" s="1"/>
  <c r="X44" i="5"/>
  <c r="S110" i="5" s="1"/>
  <c r="S109" i="5"/>
  <c r="S112" i="5" s="1"/>
  <c r="N109" i="5"/>
  <c r="N112" i="5" s="1"/>
  <c r="N44" i="5"/>
  <c r="I110" i="5" s="1"/>
  <c r="D165" i="3"/>
  <c r="D167" i="3" s="1"/>
  <c r="D171" i="3"/>
  <c r="D174" i="3" s="1"/>
  <c r="D140" i="3"/>
  <c r="D49" i="5"/>
  <c r="D56" i="2"/>
  <c r="U49" i="5"/>
  <c r="S56" i="2"/>
  <c r="I84" i="3"/>
  <c r="F55" i="3"/>
  <c r="F54" i="3"/>
  <c r="O109" i="5"/>
  <c r="O112" i="5" s="1"/>
  <c r="O44" i="5"/>
  <c r="J110" i="5" s="1"/>
  <c r="W109" i="5"/>
  <c r="W112" i="5" s="1"/>
  <c r="W44" i="5"/>
  <c r="R110" i="5" s="1"/>
  <c r="R77" i="3"/>
  <c r="C77" i="3"/>
  <c r="U174" i="3"/>
  <c r="J55" i="2"/>
  <c r="J54" i="2"/>
  <c r="E49" i="5"/>
  <c r="E50" i="5" s="1"/>
  <c r="E56" i="2"/>
  <c r="AE49" i="5"/>
  <c r="AC56" i="2"/>
  <c r="Q84" i="3"/>
  <c r="R84" i="3"/>
  <c r="T77" i="3"/>
  <c r="Z50" i="5"/>
  <c r="N84" i="3"/>
  <c r="U56" i="2"/>
  <c r="M167" i="3"/>
  <c r="O165" i="3"/>
  <c r="O167" i="3" s="1"/>
  <c r="O171" i="3"/>
  <c r="O174" i="3" s="1"/>
  <c r="O140" i="3"/>
  <c r="H77" i="3"/>
  <c r="C54" i="3"/>
  <c r="C56" i="3" s="1"/>
  <c r="C55" i="3"/>
  <c r="H167" i="3"/>
  <c r="N55" i="3"/>
  <c r="N54" i="3"/>
  <c r="N56" i="3" s="1"/>
  <c r="Y77" i="2"/>
  <c r="P145" i="3"/>
  <c r="P144" i="3"/>
  <c r="P146" i="3" s="1"/>
  <c r="E77" i="3"/>
  <c r="T174" i="3"/>
  <c r="S174" i="3"/>
  <c r="M144" i="3"/>
  <c r="M146" i="3" s="1"/>
  <c r="M145" i="3"/>
  <c r="N49" i="5"/>
  <c r="N50" i="5" s="1"/>
  <c r="L56" i="2"/>
  <c r="O54" i="2"/>
  <c r="O49" i="5" s="1"/>
  <c r="O55" i="2"/>
  <c r="I109" i="5"/>
  <c r="I112" i="5" s="1"/>
  <c r="I44" i="5"/>
  <c r="D110" i="5" s="1"/>
  <c r="C49" i="5"/>
  <c r="C56" i="2"/>
  <c r="T56" i="2"/>
  <c r="E174" i="3"/>
  <c r="I54" i="2"/>
  <c r="I55" i="2"/>
  <c r="R109" i="5"/>
  <c r="R112" i="5" s="1"/>
  <c r="R44" i="5"/>
  <c r="M110" i="5" s="1"/>
  <c r="I145" i="3"/>
  <c r="I144" i="3"/>
  <c r="I146" i="3" s="1"/>
  <c r="I174" i="3"/>
  <c r="D77" i="3"/>
  <c r="W165" i="3"/>
  <c r="W167" i="3" s="1"/>
  <c r="W171" i="3"/>
  <c r="W174" i="3" s="1"/>
  <c r="W140" i="3"/>
  <c r="H54" i="2"/>
  <c r="H55" i="2"/>
  <c r="Z55" i="2"/>
  <c r="Z54" i="2"/>
  <c r="J84" i="2"/>
  <c r="M109" i="5"/>
  <c r="M44" i="5"/>
  <c r="H110" i="5" s="1"/>
  <c r="K77" i="3"/>
  <c r="C50" i="5"/>
  <c r="D84" i="3"/>
  <c r="C84" i="3"/>
  <c r="Q84" i="2"/>
  <c r="K165" i="3"/>
  <c r="K167" i="3" s="1"/>
  <c r="K140" i="3"/>
  <c r="K171" i="3"/>
  <c r="K174" i="3" s="1"/>
  <c r="Z77" i="2"/>
  <c r="T109" i="5"/>
  <c r="C109" i="5"/>
  <c r="C112" i="5" s="1"/>
  <c r="J77" i="2"/>
  <c r="Q171" i="3"/>
  <c r="Q174" i="3" s="1"/>
  <c r="Q140" i="3"/>
  <c r="Q165" i="3"/>
  <c r="Q167" i="3" s="1"/>
  <c r="H145" i="3"/>
  <c r="H144" i="3"/>
  <c r="H146" i="3" s="1"/>
  <c r="L77" i="3"/>
  <c r="P84" i="3"/>
  <c r="L84" i="3"/>
  <c r="Y84" i="2"/>
  <c r="E109" i="5"/>
  <c r="E112" i="5" s="1"/>
  <c r="P174" i="3"/>
  <c r="AC49" i="5"/>
  <c r="AA56" i="2"/>
  <c r="T167" i="3"/>
  <c r="S167" i="3"/>
  <c r="M174" i="3"/>
  <c r="K84" i="3"/>
  <c r="Y54" i="2"/>
  <c r="Y55" i="2"/>
  <c r="T145" i="3"/>
  <c r="T144" i="3"/>
  <c r="T146" i="3" s="1"/>
  <c r="S145" i="3"/>
  <c r="S144" i="3"/>
  <c r="S146" i="3" s="1"/>
  <c r="O58" i="5" l="1"/>
  <c r="O67" i="5"/>
  <c r="O50" i="5"/>
  <c r="D58" i="5"/>
  <c r="D67" i="5"/>
  <c r="L49" i="5"/>
  <c r="J56" i="2"/>
  <c r="F49" i="5"/>
  <c r="F56" i="3"/>
  <c r="R49" i="5"/>
  <c r="P56" i="2"/>
  <c r="C58" i="5"/>
  <c r="C67" i="5"/>
  <c r="Q145" i="3"/>
  <c r="Q144" i="3"/>
  <c r="Q146" i="3" s="1"/>
  <c r="H112" i="5"/>
  <c r="AC67" i="5"/>
  <c r="AC50" i="5"/>
  <c r="AC58" i="5"/>
  <c r="K145" i="3"/>
  <c r="K144" i="3"/>
  <c r="K146" i="3" s="1"/>
  <c r="M112" i="5"/>
  <c r="J49" i="5"/>
  <c r="I56" i="2"/>
  <c r="L144" i="3"/>
  <c r="L146" i="3" s="1"/>
  <c r="L145" i="3"/>
  <c r="J112" i="5"/>
  <c r="E58" i="5"/>
  <c r="E67" i="5"/>
  <c r="O145" i="3"/>
  <c r="O144" i="3"/>
  <c r="O146" i="3" s="1"/>
  <c r="T112" i="5"/>
  <c r="D145" i="3"/>
  <c r="D144" i="3"/>
  <c r="D146" i="3" s="1"/>
  <c r="AA49" i="5"/>
  <c r="Y56" i="2"/>
  <c r="W144" i="3"/>
  <c r="W146" i="3" s="1"/>
  <c r="W145" i="3"/>
  <c r="AB49" i="5"/>
  <c r="Z56" i="2"/>
  <c r="Q49" i="5"/>
  <c r="O56" i="2"/>
  <c r="AE67" i="5"/>
  <c r="AE58" i="5"/>
  <c r="AE50" i="5"/>
  <c r="U58" i="5"/>
  <c r="U50" i="5"/>
  <c r="U67" i="5"/>
  <c r="M49" i="5"/>
  <c r="C144" i="3"/>
  <c r="C146" i="3" s="1"/>
  <c r="C145" i="3"/>
  <c r="T49" i="5"/>
  <c r="R56" i="2"/>
  <c r="S49" i="5"/>
  <c r="Q56" i="2"/>
  <c r="N67" i="5"/>
  <c r="N58" i="5"/>
  <c r="K49" i="5"/>
  <c r="J56" i="3"/>
  <c r="Y49" i="5"/>
  <c r="W56" i="2"/>
  <c r="X49" i="5"/>
  <c r="I49" i="5"/>
  <c r="H56" i="2"/>
  <c r="V49" i="5"/>
  <c r="W49" i="5"/>
  <c r="H49" i="5"/>
  <c r="G56" i="2"/>
  <c r="G49" i="5"/>
  <c r="D50" i="5"/>
  <c r="F58" i="5" l="1"/>
  <c r="F67" i="5"/>
  <c r="F50" i="5"/>
  <c r="AB58" i="5"/>
  <c r="AB67" i="5"/>
  <c r="AB50" i="5"/>
  <c r="L50" i="5"/>
  <c r="L58" i="5"/>
  <c r="L67" i="5"/>
  <c r="S58" i="5"/>
  <c r="S67" i="5"/>
  <c r="S50" i="5"/>
  <c r="T58" i="5"/>
  <c r="T67" i="5"/>
  <c r="T50" i="5"/>
  <c r="X58" i="5"/>
  <c r="X67" i="5"/>
  <c r="X50" i="5"/>
  <c r="G67" i="5"/>
  <c r="G58" i="5"/>
  <c r="G50" i="5"/>
  <c r="H58" i="5"/>
  <c r="H67" i="5"/>
  <c r="H50" i="5"/>
  <c r="AA58" i="5"/>
  <c r="AA67" i="5"/>
  <c r="AA50" i="5"/>
  <c r="I58" i="5"/>
  <c r="I67" i="5"/>
  <c r="I50" i="5"/>
  <c r="W67" i="5"/>
  <c r="W58" i="5"/>
  <c r="W50" i="5"/>
  <c r="R58" i="5"/>
  <c r="R67" i="5"/>
  <c r="R50" i="5"/>
  <c r="J58" i="5"/>
  <c r="J67" i="5"/>
  <c r="J50" i="5"/>
  <c r="Y58" i="5"/>
  <c r="Y67" i="5"/>
  <c r="Y50" i="5"/>
  <c r="K58" i="5"/>
  <c r="K67" i="5"/>
  <c r="K50" i="5"/>
  <c r="V67" i="5"/>
  <c r="V58" i="5"/>
  <c r="V50" i="5"/>
  <c r="M67" i="5"/>
  <c r="M58" i="5"/>
  <c r="M50" i="5"/>
  <c r="Q58" i="5"/>
  <c r="Q67" i="5"/>
  <c r="Q50" i="5"/>
</calcChain>
</file>

<file path=xl/sharedStrings.xml><?xml version="1.0" encoding="utf-8"?>
<sst xmlns="http://schemas.openxmlformats.org/spreadsheetml/2006/main" count="1723" uniqueCount="323">
  <si>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</si>
  <si>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</si>
  <si>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</si>
  <si>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</si>
  <si>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</si>
  <si>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</si>
  <si>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</si>
  <si>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</si>
  <si>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</si>
  <si>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</si>
  <si>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</si>
  <si>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</si>
  <si>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</si>
  <si>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</si>
  <si>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</si>
  <si>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</si>
  <si>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</si>
  <si>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</si>
  <si>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</si>
  <si>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</si>
  <si>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</si>
  <si>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</si>
  <si>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</si>
  <si>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</si>
  <si>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</si>
  <si>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</si>
  <si>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</si>
  <si>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</si>
  <si>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</si>
  <si>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</si>
  <si>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</si>
  <si>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</si>
  <si>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</si>
  <si>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</si>
  <si>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</si>
  <si>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</si>
  <si>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</si>
  <si>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</si>
  <si>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</si>
  <si>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</si>
  <si>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</si>
  <si>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</si>
  <si>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</si>
  <si>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</si>
  <si>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</si>
  <si>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</si>
  <si>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</si>
  <si>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</si>
  <si>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</si>
  <si>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</si>
  <si>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</si>
  <si>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</si>
  <si>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</si>
  <si>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</si>
  <si>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</si>
  <si>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</si>
  <si>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</si>
  <si>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</si>
  <si>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</si>
  <si>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</si>
  <si>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</si>
  <si>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</si>
  <si>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</si>
  <si>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</si>
  <si>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</si>
  <si>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</si>
  <si>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</si>
  <si>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</si>
  <si>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</si>
  <si>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</si>
  <si>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</si>
  <si>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</si>
  <si>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</si>
  <si>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</si>
  <si>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</si>
  <si>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Vid beräkning av organisk tillväxt exkluderas strukturell påverkan (förvärv respektive avyttringar) i de jämförbara perioderna. Denna effekt särredovisas som strukturell tillväxt.</t>
  </si>
  <si>
    <t>Relevant för att kunna bedöma hur företagets omsättning förändras med hänsyn till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</si>
  <si>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</si>
  <si>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</si>
  <si>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</si>
  <si>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</si>
  <si>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Vid beräkning av organisk tillväxt används jämförbara valutor. Då varje period omräknas till aktuella kurser uppkommer valutakursdifferenser på nettoomsättningen i jämförelse mellan två perioder.</t>
  </si>
  <si>
    <t>Relevant för att kunna avgöra hur Bolagets omsättning påverkas av förändrade valutakurser mellan olika perioder.</t>
  </si>
  <si>
    <t>Resultaträkningar</t>
  </si>
  <si>
    <t>Resultaträkningar, MSEK</t>
  </si>
  <si>
    <t>Kv3 2023</t>
  </si>
  <si>
    <t>Kv2 2023</t>
  </si>
  <si>
    <t>Kv1 2023</t>
  </si>
  <si>
    <t>Kv4 2022</t>
  </si>
  <si>
    <t>Kv3 2022</t>
  </si>
  <si>
    <t>Kv2 2022</t>
  </si>
  <si>
    <t>Kv1 2022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</si>
  <si>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</si>
  <si>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</si>
  <si>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</si>
  <si>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</si>
  <si>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</si>
  <si>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</si>
  <si>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</si>
  <si>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</si>
  <si>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</si>
  <si>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</si>
  <si>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</si>
  <si>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</si>
  <si>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</si>
  <si>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</si>
  <si>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</si>
  <si>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</si>
  <si>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</si>
  <si>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</si>
  <si>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</si>
  <si>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</si>
  <si>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</si>
  <si>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</si>
  <si>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</si>
  <si>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</si>
  <si>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</si>
  <si>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</si>
  <si>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</si>
  <si>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</si>
  <si>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</si>
  <si>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</si>
  <si>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</si>
  <si>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</si>
  <si>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</si>
  <si>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</si>
  <si>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</si>
  <si>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</si>
  <si>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</si>
  <si>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</si>
  <si>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</si>
  <si>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</si>
  <si>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</si>
  <si>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</si>
  <si>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</si>
  <si>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</si>
  <si>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</si>
  <si>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</si>
  <si>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</si>
  <si>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</si>
  <si>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</si>
  <si>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</si>
  <si>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</si>
  <si>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</si>
  <si>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</si>
  <si>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</si>
  <si>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</si>
  <si>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</si>
  <si>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</si>
  <si>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</si>
  <si>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</si>
  <si>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</si>
  <si>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</si>
  <si>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</si>
  <si>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</si>
  <si>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</si>
  <si>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</si>
  <si>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</si>
  <si>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</si>
  <si>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</si>
  <si>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</si>
  <si>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</si>
  <si>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</si>
  <si>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</si>
  <si>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</si>
  <si>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</si>
  <si>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</si>
  <si>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</si>
  <si>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9M 2023</t>
  </si>
  <si>
    <t>6M 2023</t>
  </si>
  <si>
    <t>3M 2023</t>
  </si>
  <si>
    <t>12M 2022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</si>
  <si>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</si>
  <si>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</si>
  <si>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</si>
  <si>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</si>
  <si>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</si>
  <si>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</si>
  <si>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</si>
  <si>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</si>
  <si>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</si>
  <si>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</si>
  <si>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</si>
  <si>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</si>
  <si>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</si>
  <si>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</si>
  <si>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</si>
  <si>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</si>
  <si>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</si>
  <si>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</si>
  <si>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9M 2023</t>
  </si>
  <si>
    <t>R12 per 
6M 2023</t>
  </si>
  <si>
    <t>R12 per 
3M 2023</t>
  </si>
  <si>
    <t>R12 per 
9M 2022</t>
  </si>
  <si>
    <t>R12 per 
6M 2022</t>
  </si>
  <si>
    <t>R12 per 
3M 2022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</si>
  <si>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</si>
  <si>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</si>
  <si>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</si>
  <si>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</si>
  <si>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</si>
  <si>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</si>
  <si>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</si>
  <si>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</si>
  <si>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</si>
  <si>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</si>
  <si>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</si>
  <si>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</si>
  <si>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</si>
  <si>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</si>
  <si>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</si>
  <si>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30 sep</t>
  </si>
  <si>
    <t>30 jun</t>
  </si>
  <si>
    <t>31 mar</t>
  </si>
  <si>
    <t>31 dec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</si>
  <si>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</si>
  <si>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</si>
  <si>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</si>
  <si>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</si>
  <si>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</si>
  <si>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</si>
  <si>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</si>
  <si>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</si>
  <si>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</si>
  <si>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</si>
  <si>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</si>
  <si>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</si>
  <si>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</si>
  <si>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</si>
  <si>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</si>
  <si>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</si>
  <si>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</si>
  <si>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</si>
  <si>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</si>
  <si>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</si>
  <si>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</si>
  <si>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</si>
  <si>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</si>
  <si>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</si>
  <si>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</si>
  <si>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</si>
  <si>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</si>
  <si>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</si>
  <si>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</si>
  <si>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</si>
  <si>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</si>
  <si>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</si>
  <si>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</si>
  <si>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</si>
  <si>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</si>
  <si>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</si>
  <si>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</si>
  <si>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</si>
  <si>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</si>
  <si>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</si>
  <si>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</si>
  <si>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</si>
  <si>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Kostnader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</si>
  <si>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</si>
  <si>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</si>
  <si>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</si>
  <si>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</si>
  <si>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</si>
  <si>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</si>
  <si>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</si>
  <si>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</si>
  <si>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</si>
  <si>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</si>
  <si>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</si>
  <si>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</si>
  <si>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</si>
  <si>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</si>
  <si>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</si>
  <si>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</si>
  <si>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Erhållen utdelning från bolag värderade enligt IFRS 9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</si>
  <si>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</si>
  <si>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</si>
  <si>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</si>
  <si>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</si>
  <si>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</si>
  <si>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</si>
  <si>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</si>
  <si>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</si>
  <si>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</si>
  <si>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</si>
  <si>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</si>
  <si>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</si>
  <si>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Avyttring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</si>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</sst>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0_ ;\-#,##0.00\ 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#,##0.0_ ;\-#,##0.0\ "/>
    <numFmt numFmtId="172" formatCode="0.0\x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-Bold"/>
      <family val="2"/>
    </font>
    <font>
      <sz val="11"/>
      <color theme="1"/>
      <name val="DINOT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3" fillId="0" borderId="0" xfId="3"/>
    <xf numFmtId="0" fontId="7" fillId="0" borderId="0" xfId="3" applyFont="1"/>
    <xf numFmtId="0" fontId="7" fillId="0" borderId="0" xfId="3" applyFont="1" applyBorder="1" applyAlignment="1"/>
    <xf numFmtId="0" fontId="3" fillId="0" borderId="1" xfId="3" applyBorder="1" applyAlignment="1"/>
    <xf numFmtId="0" fontId="5" fillId="0" borderId="1" xfId="0" applyFont="1" applyBorder="1"/>
    <xf numFmtId="0" fontId="6" fillId="0" borderId="2" xfId="0" applyFont="1" applyBorder="1"/>
    <xf numFmtId="0" fontId="3" fillId="0" borderId="2" xfId="3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3" applyFont="1" applyBorder="1" applyAlignment="1">
      <alignment vertical="center" wrapText="1"/>
    </xf>
    <xf numFmtId="0" fontId="6" fillId="0" borderId="0" xfId="1" applyNumberFormat="1" applyFont="1"/>
    <xf numFmtId="0" fontId="6" fillId="0" borderId="0" xfId="0" applyFont="1"/>
    <xf numFmtId="0" fontId="5" fillId="0" borderId="0" xfId="1" applyNumberFormat="1" applyFont="1"/>
    <xf numFmtId="0" fontId="6" fillId="0" borderId="3" xfId="1" applyNumberFormat="1" applyFont="1" applyBorder="1" applyAlignment="1">
      <alignment vertical="center"/>
    </xf>
    <xf numFmtId="0" fontId="6" fillId="2" borderId="3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164" fontId="5" fillId="2" borderId="0" xfId="1" applyNumberFormat="1" applyFont="1" applyFill="1"/>
    <xf numFmtId="164" fontId="5" fillId="0" borderId="0" xfId="1" applyNumberFormat="1" applyFont="1" applyFill="1"/>
    <xf numFmtId="164" fontId="5" fillId="0" borderId="0" xfId="1" applyNumberFormat="1" applyFont="1"/>
    <xf numFmtId="0" fontId="5" fillId="0" borderId="4" xfId="1" applyNumberFormat="1" applyFont="1" applyBorder="1"/>
    <xf numFmtId="164" fontId="5" fillId="2" borderId="4" xfId="1" applyNumberFormat="1" applyFont="1" applyFill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0" fontId="6" fillId="0" borderId="0" xfId="1" applyNumberFormat="1" applyFont="1" applyAlignment="1">
      <alignment vertical="center"/>
    </xf>
    <xf numFmtId="164" fontId="6" fillId="2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165" fontId="5" fillId="2" borderId="0" xfId="1" applyNumberFormat="1" applyFont="1" applyFill="1"/>
    <xf numFmtId="165" fontId="5" fillId="0" borderId="0" xfId="1" applyNumberFormat="1" applyFont="1" applyFill="1"/>
    <xf numFmtId="165" fontId="5" fillId="0" borderId="0" xfId="1" applyNumberFormat="1" applyFont="1"/>
    <xf numFmtId="166" fontId="5" fillId="2" borderId="0" xfId="1" applyNumberFormat="1" applyFont="1" applyFill="1"/>
    <xf numFmtId="166" fontId="5" fillId="0" borderId="0" xfId="1" applyNumberFormat="1" applyFont="1" applyFill="1"/>
    <xf numFmtId="167" fontId="5" fillId="2" borderId="0" xfId="1" applyNumberFormat="1" applyFont="1" applyFill="1"/>
    <xf numFmtId="167" fontId="5" fillId="0" borderId="0" xfId="1" applyNumberFormat="1" applyFont="1" applyFill="1"/>
    <xf numFmtId="167" fontId="5" fillId="0" borderId="0" xfId="1" applyNumberFormat="1" applyFont="1"/>
    <xf numFmtId="168" fontId="5" fillId="2" borderId="0" xfId="0" applyNumberFormat="1" applyFont="1" applyFill="1"/>
    <xf numFmtId="168" fontId="5" fillId="0" borderId="0" xfId="0" applyNumberFormat="1" applyFont="1"/>
    <xf numFmtId="0" fontId="6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wrapText="1"/>
    </xf>
    <xf numFmtId="0" fontId="5" fillId="2" borderId="0" xfId="0" applyFont="1" applyFill="1"/>
    <xf numFmtId="169" fontId="6" fillId="0" borderId="3" xfId="1" applyNumberFormat="1" applyFont="1" applyFill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167" fontId="6" fillId="2" borderId="5" xfId="1" applyNumberFormat="1" applyFont="1" applyFill="1" applyBorder="1"/>
    <xf numFmtId="167" fontId="6" fillId="0" borderId="5" xfId="1" applyNumberFormat="1" applyFont="1" applyFill="1" applyBorder="1"/>
    <xf numFmtId="167" fontId="6" fillId="0" borderId="5" xfId="1" applyNumberFormat="1" applyFont="1" applyBorder="1"/>
    <xf numFmtId="0" fontId="5" fillId="0" borderId="0" xfId="1" applyNumberFormat="1" applyFont="1" applyBorder="1" applyAlignment="1">
      <alignment vertical="center"/>
    </xf>
    <xf numFmtId="170" fontId="5" fillId="2" borderId="0" xfId="2" applyNumberFormat="1" applyFont="1" applyFill="1" applyBorder="1"/>
    <xf numFmtId="170" fontId="5" fillId="0" borderId="0" xfId="2" applyNumberFormat="1" applyFont="1" applyFill="1" applyBorder="1"/>
    <xf numFmtId="170" fontId="5" fillId="0" borderId="0" xfId="2" applyNumberFormat="1" applyFont="1" applyBorder="1"/>
    <xf numFmtId="171" fontId="5" fillId="2" borderId="0" xfId="1" applyNumberFormat="1" applyFont="1" applyFill="1"/>
    <xf numFmtId="171" fontId="5" fillId="0" borderId="0" xfId="1" applyNumberFormat="1" applyFont="1" applyFill="1"/>
    <xf numFmtId="171" fontId="5" fillId="0" borderId="0" xfId="1" applyNumberFormat="1" applyFont="1"/>
    <xf numFmtId="170" fontId="6" fillId="2" borderId="5" xfId="2" applyNumberFormat="1" applyFont="1" applyFill="1" applyBorder="1"/>
    <xf numFmtId="170" fontId="6" fillId="0" borderId="5" xfId="2" applyNumberFormat="1" applyFont="1" applyFill="1" applyBorder="1"/>
    <xf numFmtId="170" fontId="6" fillId="0" borderId="5" xfId="2" applyNumberFormat="1" applyFont="1" applyBorder="1"/>
    <xf numFmtId="172" fontId="6" fillId="2" borderId="5" xfId="0" applyNumberFormat="1" applyFont="1" applyFill="1" applyBorder="1"/>
    <xf numFmtId="172" fontId="6" fillId="0" borderId="5" xfId="0" applyNumberFormat="1" applyFont="1" applyBorder="1"/>
    <xf numFmtId="0" fontId="5" fillId="0" borderId="0" xfId="1" applyNumberFormat="1" applyFont="1" applyFill="1"/>
    <xf numFmtId="0" fontId="6" fillId="2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Border="1" applyAlignment="1">
      <alignment horizontal="right" vertical="center"/>
    </xf>
    <xf numFmtId="171" fontId="5" fillId="2" borderId="4" xfId="1" applyNumberFormat="1" applyFont="1" applyFill="1" applyBorder="1"/>
    <xf numFmtId="171" fontId="5" fillId="0" borderId="4" xfId="1" applyNumberFormat="1" applyFont="1" applyFill="1" applyBorder="1"/>
    <xf numFmtId="171" fontId="5" fillId="0" borderId="4" xfId="1" applyNumberFormat="1" applyFont="1" applyBorder="1"/>
    <xf numFmtId="171" fontId="6" fillId="2" borderId="0" xfId="1" applyNumberFormat="1" applyFont="1" applyFill="1"/>
    <xf numFmtId="171" fontId="6" fillId="0" borderId="0" xfId="1" applyNumberFormat="1" applyFont="1" applyFill="1"/>
    <xf numFmtId="171" fontId="6" fillId="0" borderId="0" xfId="1" applyNumberFormat="1" applyFont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vertical="center"/>
    </xf>
    <xf numFmtId="164" fontId="5" fillId="2" borderId="0" xfId="0" applyNumberFormat="1" applyFont="1" applyFill="1"/>
    <xf numFmtId="171" fontId="5" fillId="0" borderId="0" xfId="0" applyNumberFormat="1" applyFont="1"/>
    <xf numFmtId="164" fontId="5" fillId="0" borderId="0" xfId="0" applyNumberFormat="1" applyFont="1"/>
    <xf numFmtId="164" fontId="5" fillId="2" borderId="4" xfId="0" applyNumberFormat="1" applyFont="1" applyFill="1" applyBorder="1"/>
    <xf numFmtId="171" fontId="5" fillId="0" borderId="4" xfId="0" applyNumberFormat="1" applyFont="1" applyBorder="1"/>
    <xf numFmtId="164" fontId="5" fillId="0" borderId="4" xfId="0" applyNumberFormat="1" applyFont="1" applyBorder="1"/>
    <xf numFmtId="0" fontId="5" fillId="0" borderId="4" xfId="0" applyFont="1" applyBorder="1"/>
    <xf numFmtId="164" fontId="6" fillId="2" borderId="0" xfId="0" applyNumberFormat="1" applyFont="1" applyFill="1"/>
    <xf numFmtId="171" fontId="6" fillId="0" borderId="0" xfId="0" applyNumberFormat="1" applyFont="1"/>
    <xf numFmtId="164" fontId="6" fillId="0" borderId="0" xfId="0" applyNumberFormat="1" applyFont="1"/>
    <xf numFmtId="166" fontId="5" fillId="2" borderId="0" xfId="0" applyNumberFormat="1" applyFont="1" applyFill="1"/>
    <xf numFmtId="166" fontId="5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0" fontId="8" fillId="0" borderId="0" xfId="1" applyNumberFormat="1" applyFont="1" applyFill="1"/>
    <xf numFmtId="0" fontId="8" fillId="2" borderId="0" xfId="1" quotePrefix="1" applyNumberFormat="1" applyFont="1" applyFill="1" applyAlignment="1">
      <alignment horizontal="right"/>
    </xf>
    <xf numFmtId="0" fontId="8" fillId="0" borderId="0" xfId="1" quotePrefix="1" applyNumberFormat="1" applyFont="1" applyFill="1" applyAlignment="1">
      <alignment horizontal="right"/>
    </xf>
    <xf numFmtId="0" fontId="8" fillId="0" borderId="3" xfId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horizontal="right"/>
    </xf>
    <xf numFmtId="0" fontId="8" fillId="0" borderId="3" xfId="1" applyNumberFormat="1" applyFont="1" applyFill="1" applyBorder="1" applyAlignment="1">
      <alignment horizontal="right"/>
    </xf>
    <xf numFmtId="0" fontId="6" fillId="0" borderId="4" xfId="1" applyNumberFormat="1" applyFont="1" applyBorder="1" applyAlignment="1">
      <alignment vertical="center"/>
    </xf>
    <xf numFmtId="171" fontId="6" fillId="2" borderId="6" xfId="1" applyNumberFormat="1" applyFont="1" applyFill="1" applyBorder="1"/>
    <xf numFmtId="171" fontId="6" fillId="0" borderId="6" xfId="1" applyNumberFormat="1" applyFont="1" applyFill="1" applyBorder="1"/>
    <xf numFmtId="171" fontId="6" fillId="0" borderId="6" xfId="1" applyNumberFormat="1" applyFont="1" applyBorder="1"/>
    <xf numFmtId="165" fontId="6" fillId="2" borderId="0" xfId="1" applyNumberFormat="1" applyFont="1" applyFill="1"/>
    <xf numFmtId="165" fontId="6" fillId="0" borderId="0" xfId="1" applyNumberFormat="1" applyFont="1" applyFill="1"/>
    <xf numFmtId="165" fontId="6" fillId="0" borderId="0" xfId="1" applyNumberFormat="1" applyFont="1"/>
    <xf numFmtId="0" fontId="6" fillId="0" borderId="0" xfId="1" quotePrefix="1" applyNumberFormat="1" applyFont="1" applyFill="1" applyAlignment="1">
      <alignment horizontal="right"/>
    </xf>
    <xf numFmtId="0" fontId="6" fillId="0" borderId="0" xfId="1" quotePrefix="1" applyNumberFormat="1" applyFont="1" applyAlignment="1">
      <alignment horizontal="right"/>
    </xf>
    <xf numFmtId="0" fontId="6" fillId="0" borderId="3" xfId="1" applyNumberFormat="1" applyFont="1" applyBorder="1" applyAlignment="1">
      <alignment wrapText="1"/>
    </xf>
    <xf numFmtId="0" fontId="6" fillId="0" borderId="3" xfId="1" applyNumberFormat="1" applyFont="1" applyFill="1" applyBorder="1" applyAlignment="1">
      <alignment horizontal="right"/>
    </xf>
    <xf numFmtId="0" fontId="6" fillId="0" borderId="3" xfId="1" applyNumberFormat="1" applyFont="1" applyBorder="1" applyAlignment="1">
      <alignment horizontal="right"/>
    </xf>
    <xf numFmtId="0" fontId="9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left"/>
    </xf>
    <xf numFmtId="0" fontId="6" fillId="0" borderId="6" xfId="1" applyNumberFormat="1" applyFont="1" applyBorder="1"/>
    <xf numFmtId="9" fontId="6" fillId="0" borderId="0" xfId="2" applyFont="1" applyBorder="1"/>
    <xf numFmtId="0" fontId="10" fillId="0" borderId="0" xfId="1" applyNumberFormat="1" applyFont="1"/>
    <xf numFmtId="0" fontId="10" fillId="0" borderId="3" xfId="1" applyNumberFormat="1" applyFont="1" applyBorder="1"/>
    <xf numFmtId="167" fontId="10" fillId="2" borderId="3" xfId="1" applyNumberFormat="1" applyFont="1" applyFill="1" applyBorder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0" fontId="6" fillId="0" borderId="0" xfId="1" applyNumberFormat="1" applyFont="1" applyAlignment="1">
      <alignment wrapText="1"/>
    </xf>
    <xf numFmtId="0" fontId="6" fillId="0" borderId="0" xfId="1" applyNumberFormat="1" applyFont="1" applyAlignment="1"/>
    <xf numFmtId="0" fontId="6" fillId="0" borderId="5" xfId="1" applyNumberFormat="1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5" fillId="0" borderId="0" xfId="1" applyNumberFormat="1" applyFont="1" applyFill="1" applyBorder="1"/>
    <xf numFmtId="167" fontId="5" fillId="0" borderId="0" xfId="1" applyNumberFormat="1" applyFont="1" applyFill="1" applyBorder="1"/>
    <xf numFmtId="0" fontId="6" fillId="0" borderId="0" xfId="1" applyNumberFormat="1" applyFont="1" applyFill="1" applyBorder="1"/>
    <xf numFmtId="9" fontId="6" fillId="0" borderId="0" xfId="2" applyFont="1" applyFill="1" applyBorder="1"/>
    <xf numFmtId="167" fontId="6" fillId="0" borderId="0" xfId="1" applyNumberFormat="1" applyFont="1" applyFill="1" applyBorder="1"/>
    <xf numFmtId="171" fontId="5" fillId="0" borderId="0" xfId="1" applyNumberFormat="1" applyFont="1" applyFill="1" applyBorder="1"/>
    <xf numFmtId="0" fontId="0" fillId="0" borderId="0" xfId="1" applyNumberFormat="1" applyFont="1"/>
    <xf numFmtId="0" fontId="6" fillId="2" borderId="0" xfId="1" applyNumberFormat="1" applyFont="1" applyFill="1"/>
    <xf numFmtId="0" fontId="6" fillId="0" borderId="0" xfId="1" applyNumberFormat="1" applyFont="1" applyFill="1"/>
    <xf numFmtId="9" fontId="5" fillId="2" borderId="0" xfId="2" applyFont="1" applyFill="1"/>
    <xf numFmtId="9" fontId="5" fillId="0" borderId="0" xfId="2" applyFont="1" applyFill="1"/>
    <xf numFmtId="9" fontId="5" fillId="0" borderId="0" xfId="2" applyFont="1"/>
    <xf numFmtId="9" fontId="5" fillId="2" borderId="4" xfId="2" applyFont="1" applyFill="1" applyBorder="1"/>
    <xf numFmtId="167" fontId="5" fillId="2" borderId="4" xfId="1" applyNumberFormat="1" applyFont="1" applyFill="1" applyBorder="1"/>
    <xf numFmtId="9" fontId="5" fillId="0" borderId="4" xfId="2" applyFont="1" applyFill="1" applyBorder="1"/>
    <xf numFmtId="167" fontId="5" fillId="0" borderId="4" xfId="1" applyNumberFormat="1" applyFont="1" applyFill="1" applyBorder="1"/>
    <xf numFmtId="9" fontId="5" fillId="0" borderId="4" xfId="2" applyFont="1" applyBorder="1"/>
    <xf numFmtId="167" fontId="5" fillId="0" borderId="4" xfId="1" applyNumberFormat="1" applyFont="1" applyBorder="1"/>
    <xf numFmtId="9" fontId="6" fillId="2" borderId="0" xfId="2" applyFont="1" applyFill="1"/>
    <xf numFmtId="167" fontId="6" fillId="2" borderId="0" xfId="1" applyNumberFormat="1" applyFont="1" applyFill="1"/>
    <xf numFmtId="9" fontId="6" fillId="0" borderId="0" xfId="2" applyFont="1" applyFill="1"/>
    <xf numFmtId="167" fontId="6" fillId="0" borderId="0" xfId="1" applyNumberFormat="1" applyFont="1" applyFill="1"/>
    <xf numFmtId="9" fontId="6" fillId="0" borderId="0" xfId="2" applyFont="1"/>
    <xf numFmtId="167" fontId="6" fillId="0" borderId="0" xfId="1" applyNumberFormat="1" applyFont="1"/>
    <xf numFmtId="0" fontId="2" fillId="0" borderId="0" xfId="0" applyFont="1"/>
    <xf numFmtId="0" fontId="0" fillId="2" borderId="0" xfId="0" applyFill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F18F-90CF-4AE4-A256-0F29B0FA673C}">
  <sheetPr>
    <tabColor rgb="FF92D050"/>
  </sheetPr>
  <dimension ref="B1:D35"/>
  <sheetViews>
    <sheetView showGridLines="0" tabSelected="1" topLeftCell="A13" zoomScale="90" zoomScaleNormal="90" workbookViewId="0">
      <selection activeCell="J13" sqref="J13"/>
    </sheetView>
  </sheetViews>
  <sheetFormatPr defaultColWidth="9.140625" defaultRowHeight="15" x14ac:dyDescent="0.25"/>
  <cols>
    <col min="1" max="1" width="3.5703125" style="2" customWidth="1"/>
    <col min="2" max="2" width="41.7109375" style="2" customWidth="1"/>
    <col min="3" max="4" width="38.7109375" style="2" customWidth="1"/>
    <col min="5" max="16384" width="9.140625" style="2"/>
  </cols>
  <sheetData>
    <row r="1" spans="2:4" x14ac:dyDescent="0.25">
      <c r="B1" s="1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2" t="s">
        <v>5</v>
      </c>
      <c r="D4" s="2" t="s">
        <v>6</v>
      </c>
    </row>
    <row r="5" spans="2:4" x14ac:dyDescent="0.25">
      <c r="B5" s="4" t="s">
        <v>7</v>
      </c>
      <c r="C5" s="2" t="s">
        <v>8</v>
      </c>
      <c r="D5" s="2" t="s">
        <v>6</v>
      </c>
    </row>
    <row r="6" spans="2:4" x14ac:dyDescent="0.25">
      <c r="B6" s="5" t="s">
        <v>9</v>
      </c>
      <c r="C6" s="2" t="s">
        <v>10</v>
      </c>
      <c r="D6" s="2" t="s">
        <v>6</v>
      </c>
    </row>
    <row r="7" spans="2:4" x14ac:dyDescent="0.25">
      <c r="B7" s="6" t="s">
        <v>9</v>
      </c>
      <c r="C7" s="2" t="s">
        <v>11</v>
      </c>
      <c r="D7" s="2" t="s">
        <v>6</v>
      </c>
    </row>
    <row r="8" spans="2:4" x14ac:dyDescent="0.25">
      <c r="B8" s="7" t="s">
        <v>12</v>
      </c>
      <c r="C8" s="8" t="s">
        <v>13</v>
      </c>
      <c r="D8" s="8" t="s">
        <v>6</v>
      </c>
    </row>
    <row r="12" spans="2:4" x14ac:dyDescent="0.25">
      <c r="B12" s="9" t="s">
        <v>14</v>
      </c>
      <c r="C12" s="9" t="s">
        <v>15</v>
      </c>
      <c r="D12" s="9" t="s">
        <v>16</v>
      </c>
    </row>
    <row r="13" spans="2:4" ht="63" customHeight="1" x14ac:dyDescent="0.25">
      <c r="B13" s="10" t="s">
        <v>17</v>
      </c>
      <c r="C13" s="11" t="s">
        <v>18</v>
      </c>
      <c r="D13" s="11" t="s">
        <v>19</v>
      </c>
    </row>
    <row r="14" spans="2:4" ht="75" x14ac:dyDescent="0.25">
      <c r="B14" s="10" t="s">
        <v>20</v>
      </c>
      <c r="C14" s="11" t="s">
        <v>21</v>
      </c>
      <c r="D14" s="11" t="s">
        <v>22</v>
      </c>
    </row>
    <row r="15" spans="2:4" ht="90" x14ac:dyDescent="0.25">
      <c r="B15" s="10" t="s">
        <v>23</v>
      </c>
      <c r="C15" s="11" t="s">
        <v>24</v>
      </c>
      <c r="D15" s="11" t="s">
        <v>25</v>
      </c>
    </row>
    <row r="16" spans="2:4" ht="63" customHeight="1" x14ac:dyDescent="0.25">
      <c r="B16" s="10" t="s">
        <v>26</v>
      </c>
      <c r="C16" s="11" t="s">
        <v>27</v>
      </c>
      <c r="D16" s="11" t="s">
        <v>22</v>
      </c>
    </row>
    <row r="17" spans="2:4" ht="63" customHeight="1" x14ac:dyDescent="0.25">
      <c r="B17" s="10" t="s">
        <v>28</v>
      </c>
      <c r="C17" s="11" t="s">
        <v>29</v>
      </c>
      <c r="D17" s="11" t="s">
        <v>30</v>
      </c>
    </row>
    <row r="18" spans="2:4" ht="63" customHeight="1" x14ac:dyDescent="0.25">
      <c r="B18" s="10" t="s">
        <v>31</v>
      </c>
      <c r="C18" s="11" t="s">
        <v>32</v>
      </c>
      <c r="D18" s="11" t="s">
        <v>22</v>
      </c>
    </row>
    <row r="19" spans="2:4" ht="63" customHeight="1" x14ac:dyDescent="0.25">
      <c r="B19" s="10" t="s">
        <v>33</v>
      </c>
      <c r="C19" s="11" t="s">
        <v>34</v>
      </c>
      <c r="D19" s="11" t="s">
        <v>35</v>
      </c>
    </row>
    <row r="20" spans="2:4" ht="63" customHeight="1" x14ac:dyDescent="0.25">
      <c r="B20" s="10" t="s">
        <v>36</v>
      </c>
      <c r="C20" s="11" t="s">
        <v>37</v>
      </c>
      <c r="D20" s="11" t="s">
        <v>22</v>
      </c>
    </row>
    <row r="21" spans="2:4" ht="63" customHeight="1" x14ac:dyDescent="0.25">
      <c r="B21" s="11" t="s">
        <v>38</v>
      </c>
      <c r="C21" s="11" t="s">
        <v>39</v>
      </c>
      <c r="D21" s="11" t="s">
        <v>40</v>
      </c>
    </row>
    <row r="22" spans="2:4" ht="63" customHeight="1" x14ac:dyDescent="0.25">
      <c r="B22" s="10" t="s">
        <v>41</v>
      </c>
      <c r="C22" s="11" t="s">
        <v>42</v>
      </c>
      <c r="D22" s="11" t="s">
        <v>43</v>
      </c>
    </row>
    <row r="23" spans="2:4" ht="63" customHeight="1" x14ac:dyDescent="0.25">
      <c r="B23" s="10" t="s">
        <v>44</v>
      </c>
      <c r="C23" s="11" t="s">
        <v>45</v>
      </c>
      <c r="D23" s="11" t="s">
        <v>46</v>
      </c>
    </row>
    <row r="24" spans="2:4" ht="63" customHeight="1" x14ac:dyDescent="0.25">
      <c r="B24" s="10" t="s">
        <v>47</v>
      </c>
      <c r="C24" s="11" t="s">
        <v>48</v>
      </c>
      <c r="D24" s="11" t="s">
        <v>49</v>
      </c>
    </row>
    <row r="25" spans="2:4" ht="63" customHeight="1" x14ac:dyDescent="0.25">
      <c r="B25" s="10" t="s">
        <v>50</v>
      </c>
      <c r="C25" s="11" t="s">
        <v>51</v>
      </c>
      <c r="D25" s="11" t="s">
        <v>52</v>
      </c>
    </row>
    <row r="26" spans="2:4" ht="90" x14ac:dyDescent="0.25">
      <c r="B26" s="11" t="s">
        <v>53</v>
      </c>
      <c r="C26" s="11" t="s">
        <v>54</v>
      </c>
      <c r="D26" s="11" t="s">
        <v>55</v>
      </c>
    </row>
    <row r="27" spans="2:4" ht="63" customHeight="1" x14ac:dyDescent="0.25">
      <c r="B27" s="12" t="s">
        <v>56</v>
      </c>
      <c r="C27" s="11" t="s">
        <v>57</v>
      </c>
      <c r="D27" s="11" t="s">
        <v>58</v>
      </c>
    </row>
    <row r="28" spans="2:4" ht="63" customHeight="1" x14ac:dyDescent="0.25">
      <c r="B28" s="11" t="s">
        <v>59</v>
      </c>
      <c r="C28" s="11" t="s">
        <v>60</v>
      </c>
      <c r="D28" s="11" t="s">
        <v>61</v>
      </c>
    </row>
    <row r="29" spans="2:4" ht="63" customHeight="1" x14ac:dyDescent="0.25">
      <c r="B29" s="10" t="s">
        <v>62</v>
      </c>
      <c r="C29" s="11" t="s">
        <v>63</v>
      </c>
      <c r="D29" s="11" t="s">
        <v>64</v>
      </c>
    </row>
    <row r="30" spans="2:4" ht="63" customHeight="1" x14ac:dyDescent="0.25">
      <c r="B30" s="10" t="s">
        <v>65</v>
      </c>
      <c r="C30" s="11" t="s">
        <v>66</v>
      </c>
      <c r="D30" s="11" t="s">
        <v>67</v>
      </c>
    </row>
    <row r="31" spans="2:4" ht="63" customHeight="1" x14ac:dyDescent="0.25">
      <c r="B31" s="10" t="s">
        <v>68</v>
      </c>
      <c r="C31" s="11" t="s">
        <v>69</v>
      </c>
      <c r="D31" s="11" t="s">
        <v>70</v>
      </c>
    </row>
    <row r="32" spans="2:4" ht="63" customHeight="1" x14ac:dyDescent="0.25">
      <c r="B32" s="12" t="s">
        <v>71</v>
      </c>
      <c r="C32" s="11" t="s">
        <v>72</v>
      </c>
      <c r="D32" s="11" t="s">
        <v>73</v>
      </c>
    </row>
    <row r="33" spans="2:4" ht="75" x14ac:dyDescent="0.25">
      <c r="B33" s="11" t="s">
        <v>74</v>
      </c>
      <c r="C33" s="11" t="s">
        <v>75</v>
      </c>
      <c r="D33" s="11" t="s">
        <v>76</v>
      </c>
    </row>
    <row r="34" spans="2:4" ht="63" customHeight="1" x14ac:dyDescent="0.25">
      <c r="B34" s="12" t="s">
        <v>77</v>
      </c>
      <c r="C34" s="11" t="s">
        <v>78</v>
      </c>
      <c r="D34" s="11" t="s">
        <v>79</v>
      </c>
    </row>
    <row r="35" spans="2:4" ht="90" x14ac:dyDescent="0.25">
      <c r="B35" s="11" t="s">
        <v>80</v>
      </c>
      <c r="C35" s="11" t="s">
        <v>81</v>
      </c>
      <c r="D35" s="11" t="s">
        <v>82</v>
      </c>
    </row>
  </sheetData>
  <hyperlinks>
    <hyperlink ref="B4" location="'RR Kv'!B1" display="Årliga och kvartalsvisa resultaträkningar" xr:uid="{EA6A9903-7742-4103-A2E3-031FAA33CDA6}"/>
    <hyperlink ref="B6" location="BR!B1" display="Årliga och kvartalsvisa balansräkningar" xr:uid="{BD4DEDC6-9620-4AA5-B0D0-2F64B6EC3A7F}"/>
    <hyperlink ref="B13" location="'RR Kv'!B87" display="Avkastning på eget kapital" xr:uid="{3BC1DC43-D168-42B8-B86E-FBB2459410A3}"/>
    <hyperlink ref="B14" location="'RR Kv'!B74" display="'RR Kv'!B74" xr:uid="{F715CB4F-FDBC-4537-9567-0FD985CD50CF}"/>
    <hyperlink ref="B15" location="'RR Kv'!B80" display="Avkastning på sysselsatt kapital exklusive goodwill" xr:uid="{87E62B74-C038-4EFE-A753-16A062A4CF21}"/>
    <hyperlink ref="B16" location="'RR Kv'!B59" display="Bruttomarginal" xr:uid="{C5494A0E-7223-428D-92E4-1AB44C14A601}"/>
    <hyperlink ref="B17" location="'RR Kv'!B14" display="EBIT (earnings before interest and taxes)" xr:uid="{B89AC5C9-9504-4728-86DA-C9A0AD471A7E}"/>
    <hyperlink ref="B18" location="'RR Kv'!B55" display="EBIT-marginal" xr:uid="{BEDB2A60-3987-424B-82A1-68D2A80D8B9C}"/>
    <hyperlink ref="B19" location="'RR Kv'!B54" display="EBITDA (earnings before interest, taxes, depreciation and amortization)" xr:uid="{744F6697-E915-481C-A173-E40147CC758E}"/>
    <hyperlink ref="B20" location="'RR Kv'!B56" display="EBITDA-marginal" xr:uid="{C6F55AF5-9958-4D98-A457-086D8B8E711C}"/>
    <hyperlink ref="B22" location="Kassaflöde!B60" display="Nettoskuld" xr:uid="{57E6EF38-8E95-491B-94B0-0F2DA6BB58A4}"/>
    <hyperlink ref="B23" location="Kassaflöde!B67" display="Nettoskuld/EBITDA (Skuldsättningsgrad)" xr:uid="{433FC57E-8333-4E06-A20E-374962C09E9E}"/>
    <hyperlink ref="B24" location="Kassaflöde!B68" display="Nettoskuldsättningsgrad" xr:uid="{404C48A4-FE87-4D32-8D94-D6AC71A9FB06}"/>
    <hyperlink ref="B25" location="Kassaflöde!B47" display="Operativ kassa-konvertering" xr:uid="{FCA67D28-95D3-4312-B5D6-CF1A633FA6EF}"/>
    <hyperlink ref="B29" location="Kassaflöde!B53" display="Räntebärande nettoskuld" xr:uid="{F3A1469A-9B79-43D2-A683-EA10C0A60A50}"/>
    <hyperlink ref="B30" location="Kassaflöde!B58" display="Räntebärande nettoskuld/EBITDA" xr:uid="{6D845A16-60EE-4F58-9ECA-4A17662B93F1}"/>
    <hyperlink ref="B31" location="'RR Kv'!B65" display="Räntetäckningsgrad" xr:uid="{1BF0AED6-86DD-4CD2-8D5C-7BC7847E9CB9}"/>
    <hyperlink ref="B32" location="BR!B71" display="Soliditet" xr:uid="{71E22030-FC7E-4B12-A223-A119354629E4}"/>
    <hyperlink ref="B34" location="BR!B78" display="Sysselsatt kapital" xr:uid="{27BC48DA-0190-4019-B130-46238AD1F874}"/>
    <hyperlink ref="B5" location="'RR Kv'!B1" display="År till dato resultaträkningar inkl R12" xr:uid="{5D9A3A70-9E9C-4422-9075-EAC93D8AF3E4}"/>
    <hyperlink ref="B7" location="Kassaflöde!B1" display="Årliga och kvartalsvisa balansräkningar" xr:uid="{682B146D-D470-44A3-96A4-A40F6F4401DC}"/>
    <hyperlink ref="B8" location="Försäljningsanalys!B1" display="Årliga och kvartalsvisa försäljningsanalyser" xr:uid="{9525534E-A254-47F9-A0B1-D0A596ECDD85}"/>
    <hyperlink ref="B27" location="'RR ÅTD'!B93" display="R12" xr:uid="{043A909B-A25C-45D6-A241-70B18852224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9B94-37C0-4144-AFB5-BC261A0C5A79}">
  <sheetPr>
    <tabColor rgb="FF92D050"/>
  </sheetPr>
  <dimension ref="B1:AE181"/>
  <sheetViews>
    <sheetView showGridLines="0" zoomScale="90" zoomScaleNormal="90" workbookViewId="0">
      <selection activeCell="J13" sqref="J13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31" width="15.85546875" style="2" customWidth="1"/>
    <col min="32" max="16384" width="9.140625" style="2"/>
  </cols>
  <sheetData>
    <row r="1" spans="2:31" x14ac:dyDescent="0.25">
      <c r="B1" s="13" t="s">
        <v>83</v>
      </c>
      <c r="C1" s="14"/>
      <c r="D1" s="14"/>
      <c r="E1" s="14"/>
      <c r="F1" s="14"/>
      <c r="J1" s="14"/>
      <c r="K1" s="14"/>
    </row>
    <row r="2" spans="2:31" x14ac:dyDescent="0.25">
      <c r="B2" s="15"/>
    </row>
    <row r="3" spans="2:31" x14ac:dyDescent="0.25">
      <c r="B3" s="16" t="s">
        <v>84</v>
      </c>
      <c r="C3" s="17" t="s">
        <v>85</v>
      </c>
      <c r="D3" s="18" t="s">
        <v>86</v>
      </c>
      <c r="E3" s="18" t="s">
        <v>87</v>
      </c>
      <c r="F3" s="18" t="s">
        <v>88</v>
      </c>
      <c r="G3" s="18" t="s">
        <v>89</v>
      </c>
      <c r="H3" s="18" t="s">
        <v>90</v>
      </c>
      <c r="I3" s="18" t="s">
        <v>91</v>
      </c>
      <c r="J3" s="18" t="s">
        <v>92</v>
      </c>
      <c r="K3" s="18" t="s">
        <v>93</v>
      </c>
      <c r="L3" s="16" t="s">
        <v>94</v>
      </c>
      <c r="M3" s="16" t="s">
        <v>95</v>
      </c>
      <c r="N3" s="16" t="s">
        <v>96</v>
      </c>
      <c r="O3" s="16" t="s">
        <v>97</v>
      </c>
      <c r="P3" s="16" t="s">
        <v>98</v>
      </c>
      <c r="Q3" s="16" t="s">
        <v>99</v>
      </c>
      <c r="R3" s="16" t="s">
        <v>100</v>
      </c>
      <c r="S3" s="16" t="s">
        <v>101</v>
      </c>
      <c r="T3" s="16" t="s">
        <v>102</v>
      </c>
      <c r="U3" s="16" t="s">
        <v>103</v>
      </c>
      <c r="V3" s="16" t="s">
        <v>104</v>
      </c>
      <c r="W3" s="16" t="s">
        <v>105</v>
      </c>
      <c r="X3" s="16" t="s">
        <v>106</v>
      </c>
      <c r="Y3" s="16" t="s">
        <v>107</v>
      </c>
      <c r="Z3" s="16" t="s">
        <v>108</v>
      </c>
      <c r="AA3" s="16" t="s">
        <v>109</v>
      </c>
      <c r="AB3" s="16" t="s">
        <v>110</v>
      </c>
      <c r="AC3" s="16" t="s">
        <v>111</v>
      </c>
      <c r="AD3" s="16" t="s">
        <v>112</v>
      </c>
      <c r="AE3" s="16" t="s">
        <v>113</v>
      </c>
    </row>
    <row r="4" spans="2:31" x14ac:dyDescent="0.25">
      <c r="B4" s="15" t="s">
        <v>114</v>
      </c>
      <c r="C4" s="19">
        <v>1212.0229999999999</v>
      </c>
      <c r="D4" s="20">
        <v>1292.27</v>
      </c>
      <c r="E4" s="20">
        <v>911.13800000000003</v>
      </c>
      <c r="F4" s="20">
        <v>1045.2909999999999</v>
      </c>
      <c r="G4" s="20">
        <v>1131.5319999999999</v>
      </c>
      <c r="H4" s="20">
        <v>1254.778</v>
      </c>
      <c r="I4" s="20">
        <v>911.779</v>
      </c>
      <c r="J4" s="20">
        <v>889.79899999999998</v>
      </c>
      <c r="K4" s="20">
        <v>1002.81</v>
      </c>
      <c r="L4" s="21">
        <v>1067.355</v>
      </c>
      <c r="M4" s="21">
        <v>703.53899999999999</v>
      </c>
      <c r="N4" s="21">
        <v>3302.8440000000001</v>
      </c>
      <c r="O4" s="21">
        <v>768.71600000000001</v>
      </c>
      <c r="P4" s="21">
        <v>915.66000000000008</v>
      </c>
      <c r="Q4" s="21">
        <v>948.67900000000009</v>
      </c>
      <c r="R4" s="21">
        <v>669.78899999999999</v>
      </c>
      <c r="S4" s="21">
        <v>3121.643</v>
      </c>
      <c r="T4" s="21">
        <v>762.69999999999982</v>
      </c>
      <c r="U4" s="21">
        <v>900.62500000000023</v>
      </c>
      <c r="V4" s="21">
        <v>889.04700000000003</v>
      </c>
      <c r="W4" s="21">
        <v>569.27099999999996</v>
      </c>
      <c r="X4" s="21">
        <v>2679.7</v>
      </c>
      <c r="Y4" s="21">
        <v>691.9849999999999</v>
      </c>
      <c r="Z4" s="21">
        <v>777.55099999999993</v>
      </c>
      <c r="AA4" s="21">
        <v>736.11799999999994</v>
      </c>
      <c r="AB4" s="21">
        <v>473.99900000000002</v>
      </c>
      <c r="AC4" s="21">
        <v>2186.779</v>
      </c>
      <c r="AD4" s="21">
        <v>557.57400000000007</v>
      </c>
      <c r="AE4" s="21">
        <v>646.17199999999991</v>
      </c>
    </row>
    <row r="5" spans="2:31" x14ac:dyDescent="0.25">
      <c r="B5" s="22" t="s">
        <v>115</v>
      </c>
      <c r="C5" s="23">
        <v>-905.57100000000003</v>
      </c>
      <c r="D5" s="24">
        <v>-943.38900000000001</v>
      </c>
      <c r="E5" s="24">
        <v>-709.85199999999998</v>
      </c>
      <c r="F5" s="24">
        <v>-793.55499999999995</v>
      </c>
      <c r="G5" s="24">
        <v>-814.84</v>
      </c>
      <c r="H5" s="24">
        <v>-876.20899999999995</v>
      </c>
      <c r="I5" s="24">
        <v>-674.50199999999995</v>
      </c>
      <c r="J5" s="24">
        <v>-657.505</v>
      </c>
      <c r="K5" s="24">
        <v>-704.42700000000002</v>
      </c>
      <c r="L5" s="25">
        <v>-740.34699999999998</v>
      </c>
      <c r="M5" s="25">
        <v>-520.08100000000002</v>
      </c>
      <c r="N5" s="25">
        <v>-2373.6289999999999</v>
      </c>
      <c r="O5" s="25">
        <v>-561.94000000000005</v>
      </c>
      <c r="P5" s="25">
        <v>-633.01100000000019</v>
      </c>
      <c r="Q5" s="25">
        <v>-667.3610000000001</v>
      </c>
      <c r="R5" s="25">
        <v>-511.31700000000001</v>
      </c>
      <c r="S5" s="25">
        <v>-2308.3330000000001</v>
      </c>
      <c r="T5" s="25">
        <v>-563.06499999999983</v>
      </c>
      <c r="U5" s="25">
        <v>-657.1840000000002</v>
      </c>
      <c r="V5" s="25">
        <v>-651.29999999999995</v>
      </c>
      <c r="W5" s="25">
        <v>-436.82999999999993</v>
      </c>
      <c r="X5" s="25">
        <v>-1999.9</v>
      </c>
      <c r="Y5" s="25">
        <v>-517.62699999999973</v>
      </c>
      <c r="Z5" s="25">
        <v>-576.28199999999993</v>
      </c>
      <c r="AA5" s="25">
        <v>-540.53199999999993</v>
      </c>
      <c r="AB5" s="25">
        <v>-365.46800000000002</v>
      </c>
      <c r="AC5" s="25">
        <v>-1602.702</v>
      </c>
      <c r="AD5" s="25">
        <v>-420.95700000000011</v>
      </c>
      <c r="AE5" s="25">
        <v>-474.73399999999992</v>
      </c>
    </row>
    <row r="6" spans="2:31" x14ac:dyDescent="0.25">
      <c r="B6" s="26" t="s">
        <v>116</v>
      </c>
      <c r="C6" s="27">
        <f t="shared" ref="C6:I6" si="0">SUM(C4:C5)</f>
        <v>306.45199999999988</v>
      </c>
      <c r="D6" s="28">
        <f t="shared" si="0"/>
        <v>348.88099999999997</v>
      </c>
      <c r="E6" s="28">
        <f t="shared" si="0"/>
        <v>201.28600000000006</v>
      </c>
      <c r="F6" s="28">
        <f t="shared" si="0"/>
        <v>251.73599999999999</v>
      </c>
      <c r="G6" s="28">
        <f t="shared" si="0"/>
        <v>316.69199999999989</v>
      </c>
      <c r="H6" s="28">
        <f t="shared" si="0"/>
        <v>378.56900000000007</v>
      </c>
      <c r="I6" s="28">
        <f t="shared" si="0"/>
        <v>237.27700000000004</v>
      </c>
      <c r="J6" s="28">
        <f>SUM(J4:J5)</f>
        <v>232.29399999999998</v>
      </c>
      <c r="K6" s="28">
        <f>SUM(K4:K5)</f>
        <v>298.38299999999992</v>
      </c>
      <c r="L6" s="29">
        <f>SUM(L4:L5)</f>
        <v>327.00800000000004</v>
      </c>
      <c r="M6" s="29">
        <f t="shared" ref="M6:AE6" si="1">SUM(M4:M5)</f>
        <v>183.45799999999997</v>
      </c>
      <c r="N6" s="29">
        <f t="shared" si="1"/>
        <v>929.21500000000015</v>
      </c>
      <c r="O6" s="29">
        <f t="shared" si="1"/>
        <v>206.77599999999995</v>
      </c>
      <c r="P6" s="29">
        <f t="shared" si="1"/>
        <v>282.64899999999989</v>
      </c>
      <c r="Q6" s="29">
        <f t="shared" si="1"/>
        <v>281.31799999999998</v>
      </c>
      <c r="R6" s="29">
        <f t="shared" si="1"/>
        <v>158.47199999999998</v>
      </c>
      <c r="S6" s="29">
        <f t="shared" si="1"/>
        <v>813.31</v>
      </c>
      <c r="T6" s="29">
        <f t="shared" si="1"/>
        <v>199.63499999999999</v>
      </c>
      <c r="U6" s="29">
        <f t="shared" si="1"/>
        <v>243.44100000000003</v>
      </c>
      <c r="V6" s="29">
        <v>237.8</v>
      </c>
      <c r="W6" s="29">
        <f t="shared" si="1"/>
        <v>132.44100000000003</v>
      </c>
      <c r="X6" s="29">
        <f t="shared" si="1"/>
        <v>679.79999999999973</v>
      </c>
      <c r="Y6" s="29">
        <f t="shared" si="1"/>
        <v>174.35800000000017</v>
      </c>
      <c r="Z6" s="29">
        <f t="shared" si="1"/>
        <v>201.26900000000001</v>
      </c>
      <c r="AA6" s="29">
        <f t="shared" si="1"/>
        <v>195.58600000000001</v>
      </c>
      <c r="AB6" s="29">
        <f t="shared" si="1"/>
        <v>108.53100000000001</v>
      </c>
      <c r="AC6" s="29">
        <f t="shared" si="1"/>
        <v>584.077</v>
      </c>
      <c r="AD6" s="29">
        <f t="shared" si="1"/>
        <v>136.61699999999996</v>
      </c>
      <c r="AE6" s="29">
        <f t="shared" si="1"/>
        <v>171.43799999999999</v>
      </c>
    </row>
    <row r="7" spans="2:31" x14ac:dyDescent="0.25">
      <c r="B7" s="15"/>
      <c r="C7" s="19"/>
      <c r="D7" s="20"/>
      <c r="E7" s="20"/>
      <c r="F7" s="20"/>
      <c r="G7" s="20"/>
      <c r="H7" s="20"/>
      <c r="I7" s="20"/>
      <c r="J7" s="20"/>
      <c r="K7" s="20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2:31" x14ac:dyDescent="0.25">
      <c r="B8" s="15" t="s">
        <v>117</v>
      </c>
      <c r="C8" s="19">
        <v>-131.46100000000001</v>
      </c>
      <c r="D8" s="20">
        <v>-137.68299999999999</v>
      </c>
      <c r="E8" s="20">
        <v>-129.30500000000001</v>
      </c>
      <c r="F8" s="20">
        <v>-146.44200000000001</v>
      </c>
      <c r="G8" s="20">
        <v>-134.16900000000001</v>
      </c>
      <c r="H8" s="20">
        <v>-131.39599999999999</v>
      </c>
      <c r="I8" s="20">
        <v>-118.13800000000001</v>
      </c>
      <c r="J8" s="20">
        <v>-122.22</v>
      </c>
      <c r="K8" s="20">
        <v>-108.392</v>
      </c>
      <c r="L8" s="21">
        <v>-109.19499999999999</v>
      </c>
      <c r="M8" s="21">
        <v>-100.13800000000001</v>
      </c>
      <c r="N8" s="21">
        <v>-403.642</v>
      </c>
      <c r="O8" s="21">
        <v>-102.956</v>
      </c>
      <c r="P8" s="21">
        <v>-97.312999999999988</v>
      </c>
      <c r="Q8" s="21">
        <v>-98.964999999999989</v>
      </c>
      <c r="R8" s="21">
        <v>-104.408</v>
      </c>
      <c r="S8" s="21">
        <v>-391.625</v>
      </c>
      <c r="T8" s="21">
        <v>-99.34899999999999</v>
      </c>
      <c r="U8" s="21">
        <v>-96.959000000000003</v>
      </c>
      <c r="V8" s="21">
        <v>-100.602</v>
      </c>
      <c r="W8" s="21">
        <v>-94.715000000000003</v>
      </c>
      <c r="X8" s="21">
        <v>-322.39999999999998</v>
      </c>
      <c r="Y8" s="21">
        <v>-90.857000000000028</v>
      </c>
      <c r="Z8" s="21">
        <v>-82.97999999999999</v>
      </c>
      <c r="AA8" s="21">
        <v>-80.811000000000007</v>
      </c>
      <c r="AB8" s="21">
        <v>-67.721000000000004</v>
      </c>
      <c r="AC8" s="21">
        <v>-272.334</v>
      </c>
      <c r="AD8" s="21">
        <v>-73.204000000000008</v>
      </c>
      <c r="AE8" s="21">
        <v>-62.22</v>
      </c>
    </row>
    <row r="9" spans="2:31" x14ac:dyDescent="0.25">
      <c r="B9" s="15" t="s">
        <v>118</v>
      </c>
      <c r="C9" s="19">
        <v>-68.991</v>
      </c>
      <c r="D9" s="20">
        <v>-80.320999999999998</v>
      </c>
      <c r="E9" s="20">
        <v>-70.597999999999999</v>
      </c>
      <c r="F9" s="20">
        <v>-73.096000000000004</v>
      </c>
      <c r="G9" s="20">
        <v>-68.244</v>
      </c>
      <c r="H9" s="20">
        <v>-67.254999999999995</v>
      </c>
      <c r="I9" s="20">
        <v>-64.135000000000005</v>
      </c>
      <c r="J9" s="20">
        <v>-60.805999999999997</v>
      </c>
      <c r="K9" s="20">
        <v>-57.250999999999998</v>
      </c>
      <c r="L9" s="21">
        <v>-63.088000000000001</v>
      </c>
      <c r="M9" s="21">
        <v>-63.177</v>
      </c>
      <c r="N9" s="21">
        <v>-220.61500000000001</v>
      </c>
      <c r="O9" s="21">
        <v>-52.427999999999997</v>
      </c>
      <c r="P9" s="21">
        <v>-61.391000000000005</v>
      </c>
      <c r="Q9" s="21">
        <v>-53.977000000000004</v>
      </c>
      <c r="R9" s="21">
        <v>-52.819000000000003</v>
      </c>
      <c r="S9" s="21">
        <v>-185.63200000000001</v>
      </c>
      <c r="T9" s="21">
        <v>-46.546999999999997</v>
      </c>
      <c r="U9" s="21">
        <v>-46.320000000000007</v>
      </c>
      <c r="V9" s="21">
        <v>-48.285000000000004</v>
      </c>
      <c r="W9" s="21">
        <v>-44.48</v>
      </c>
      <c r="X9" s="21">
        <v>-161.1</v>
      </c>
      <c r="Y9" s="21">
        <v>-45.35799999999999</v>
      </c>
      <c r="Z9" s="21">
        <v>-34.620000000000005</v>
      </c>
      <c r="AA9" s="21">
        <v>-44.974999999999987</v>
      </c>
      <c r="AB9" s="21">
        <v>-36.151000000000003</v>
      </c>
      <c r="AC9" s="21">
        <v>-130.488</v>
      </c>
      <c r="AD9" s="21">
        <v>-26.159000000000006</v>
      </c>
      <c r="AE9" s="21">
        <v>-31.92</v>
      </c>
    </row>
    <row r="10" spans="2:31" x14ac:dyDescent="0.25">
      <c r="B10" s="15" t="s">
        <v>119</v>
      </c>
      <c r="C10" s="19">
        <v>-1.37</v>
      </c>
      <c r="D10" s="20">
        <v>-1.478</v>
      </c>
      <c r="E10" s="20">
        <v>-1.623</v>
      </c>
      <c r="F10" s="20">
        <v>-1.345</v>
      </c>
      <c r="G10" s="20">
        <v>-1.1160000000000001</v>
      </c>
      <c r="H10" s="20">
        <v>-1.1830000000000001</v>
      </c>
      <c r="I10" s="20">
        <v>-1.419</v>
      </c>
      <c r="J10" s="20">
        <v>-1.3</v>
      </c>
      <c r="K10" s="20">
        <v>-1.016</v>
      </c>
      <c r="L10" s="21">
        <v>-1.226</v>
      </c>
      <c r="M10" s="21">
        <v>-1.181</v>
      </c>
      <c r="N10" s="21">
        <v>-4.3410000000000002</v>
      </c>
      <c r="O10" s="21">
        <v>-0.69</v>
      </c>
      <c r="P10" s="21">
        <v>-1.0979999999999999</v>
      </c>
      <c r="Q10" s="21">
        <v>-1.153</v>
      </c>
      <c r="R10" s="21">
        <v>-1.4</v>
      </c>
      <c r="S10" s="21">
        <v>-5.5810000000000004</v>
      </c>
      <c r="T10" s="21">
        <v>-1.5150000000000006</v>
      </c>
      <c r="U10" s="21">
        <v>-1.202</v>
      </c>
      <c r="V10" s="21">
        <v>-1.3</v>
      </c>
      <c r="W10" s="21">
        <v>-1.587</v>
      </c>
      <c r="X10" s="21">
        <v>-6.7</v>
      </c>
      <c r="Y10" s="21">
        <v>-1.9550000000000001</v>
      </c>
      <c r="Z10" s="21">
        <v>-1.2810000000000001</v>
      </c>
      <c r="AA10" s="21">
        <v>0.75599999999999978</v>
      </c>
      <c r="AB10" s="21">
        <v>-4.226</v>
      </c>
      <c r="AC10" s="21">
        <v>-6.4889999999999999</v>
      </c>
      <c r="AD10" s="21">
        <v>-1.633</v>
      </c>
      <c r="AE10" s="21">
        <v>-1.282</v>
      </c>
    </row>
    <row r="11" spans="2:31" x14ac:dyDescent="0.25">
      <c r="B11" s="15" t="s">
        <v>120</v>
      </c>
      <c r="C11" s="19">
        <v>3.4940000000000002</v>
      </c>
      <c r="D11" s="20">
        <v>3.056</v>
      </c>
      <c r="E11" s="20">
        <v>3.7429999999999999</v>
      </c>
      <c r="F11" s="20">
        <v>9.6910000000000007</v>
      </c>
      <c r="G11" s="20">
        <v>3.722</v>
      </c>
      <c r="H11" s="20">
        <v>2.8149999999999999</v>
      </c>
      <c r="I11" s="20">
        <v>2.7719999999999998</v>
      </c>
      <c r="J11" s="20">
        <v>3.61</v>
      </c>
      <c r="K11" s="20">
        <v>1.819</v>
      </c>
      <c r="L11" s="21">
        <v>1.9279999999999999</v>
      </c>
      <c r="M11" s="21">
        <v>3.6920000000000002</v>
      </c>
      <c r="N11" s="21">
        <v>10.047000000000001</v>
      </c>
      <c r="O11" s="21">
        <v>2.2400000000000002</v>
      </c>
      <c r="P11" s="21">
        <v>2.5460000000000003</v>
      </c>
      <c r="Q11" s="21">
        <v>2.4510000000000001</v>
      </c>
      <c r="R11" s="21">
        <v>2.81</v>
      </c>
      <c r="S11" s="21">
        <v>10.545</v>
      </c>
      <c r="T11" s="21">
        <v>2.9489999999999998</v>
      </c>
      <c r="U11" s="21">
        <v>3.2869999999999999</v>
      </c>
      <c r="V11" s="21">
        <v>2.4260000000000002</v>
      </c>
      <c r="W11" s="21">
        <v>1.883</v>
      </c>
      <c r="X11" s="21">
        <v>7.3</v>
      </c>
      <c r="Y11" s="21">
        <v>5.1369999999999996</v>
      </c>
      <c r="Z11" s="21">
        <v>-1.3769999999999998</v>
      </c>
      <c r="AA11" s="21">
        <v>1.4869999999999997</v>
      </c>
      <c r="AB11" s="21">
        <v>2.0550000000000002</v>
      </c>
      <c r="AC11" s="21">
        <v>6.3150000000000004</v>
      </c>
      <c r="AD11" s="21">
        <v>1.835</v>
      </c>
      <c r="AE11" s="21">
        <v>1.5600000000000005</v>
      </c>
    </row>
    <row r="12" spans="2:31" x14ac:dyDescent="0.25">
      <c r="B12" s="15" t="s">
        <v>121</v>
      </c>
      <c r="C12" s="19">
        <v>-0.72399999999999998</v>
      </c>
      <c r="D12" s="20">
        <v>-2.4740000000000002</v>
      </c>
      <c r="E12" s="20">
        <v>-18.369</v>
      </c>
      <c r="F12" s="20">
        <v>-2.177</v>
      </c>
      <c r="G12" s="20">
        <v>-0.83099999999999996</v>
      </c>
      <c r="H12" s="20">
        <v>-2.798</v>
      </c>
      <c r="I12" s="20">
        <v>-1.17</v>
      </c>
      <c r="J12" s="20">
        <v>-1.4039999999999999</v>
      </c>
      <c r="K12" s="20">
        <v>-0.24099999999999999</v>
      </c>
      <c r="L12" s="21">
        <v>-0.161</v>
      </c>
      <c r="M12" s="21">
        <v>-0.73499999999999999</v>
      </c>
      <c r="N12" s="21">
        <v>-4.7809999999999997</v>
      </c>
      <c r="O12" s="21">
        <v>-1.411</v>
      </c>
      <c r="P12" s="21">
        <v>-0.86900000000000022</v>
      </c>
      <c r="Q12" s="21">
        <v>-0.60099999999999998</v>
      </c>
      <c r="R12" s="21">
        <v>-1.9</v>
      </c>
      <c r="S12" s="21">
        <v>-4.4749999999999996</v>
      </c>
      <c r="T12" s="21">
        <v>-1.7869999999999995</v>
      </c>
      <c r="U12" s="21">
        <v>-1.2320000000000002</v>
      </c>
      <c r="V12" s="21">
        <v>-0.51</v>
      </c>
      <c r="W12" s="21">
        <v>-0.94599999999999995</v>
      </c>
      <c r="X12" s="21">
        <v>-4.5</v>
      </c>
      <c r="Y12" s="21">
        <v>-3.641</v>
      </c>
      <c r="Z12" s="21">
        <v>-0.43700000000000028</v>
      </c>
      <c r="AA12" s="21">
        <v>-0.17999999999999972</v>
      </c>
      <c r="AB12" s="21">
        <v>-0.25400000000000045</v>
      </c>
      <c r="AC12" s="21">
        <v>-2.5080000000000009</v>
      </c>
      <c r="AD12" s="21">
        <v>-0.77300000000000146</v>
      </c>
      <c r="AE12" s="21">
        <v>5.4999999999999716E-2</v>
      </c>
    </row>
    <row r="13" spans="2:31" x14ac:dyDescent="0.25">
      <c r="B13" s="22" t="s">
        <v>122</v>
      </c>
      <c r="C13" s="23">
        <v>7.3259999999999996</v>
      </c>
      <c r="D13" s="24">
        <v>12.582000000000001</v>
      </c>
      <c r="E13" s="24">
        <v>3.371</v>
      </c>
      <c r="F13" s="24">
        <v>27.873999999999999</v>
      </c>
      <c r="G13" s="24">
        <v>12.147</v>
      </c>
      <c r="H13" s="24">
        <v>1.6319999999999999</v>
      </c>
      <c r="I13" s="24">
        <v>0.41499999999999998</v>
      </c>
      <c r="J13" s="24">
        <v>8.8179999999999996</v>
      </c>
      <c r="K13" s="24">
        <v>7.0129999999999999</v>
      </c>
      <c r="L13" s="25">
        <v>5.1950000000000003</v>
      </c>
      <c r="M13" s="25">
        <v>-3.4000000000000002E-2</v>
      </c>
      <c r="N13" s="25">
        <v>31.228999999999999</v>
      </c>
      <c r="O13" s="25">
        <v>13.265000000000001</v>
      </c>
      <c r="P13" s="25">
        <v>8.786999999999999</v>
      </c>
      <c r="Q13" s="25">
        <v>7.4499999999999993</v>
      </c>
      <c r="R13" s="25">
        <v>1.7270000000000001</v>
      </c>
      <c r="S13" s="25">
        <v>23.798999999999999</v>
      </c>
      <c r="T13" s="25">
        <v>8.9290000000000003</v>
      </c>
      <c r="U13" s="25">
        <v>8.3309999999999995</v>
      </c>
      <c r="V13" s="25">
        <v>5.7240000000000002</v>
      </c>
      <c r="W13" s="25">
        <v>0.81499999999999995</v>
      </c>
      <c r="X13" s="25">
        <v>19.8</v>
      </c>
      <c r="Y13" s="25">
        <v>9.7969999999999988</v>
      </c>
      <c r="Z13" s="25">
        <v>5.4480000000000004</v>
      </c>
      <c r="AA13" s="25">
        <v>4.6070000000000002</v>
      </c>
      <c r="AB13" s="25">
        <v>-6.5000000000000002E-2</v>
      </c>
      <c r="AC13" s="25">
        <v>15.12</v>
      </c>
      <c r="AD13" s="25">
        <v>6.722999999999999</v>
      </c>
      <c r="AE13" s="25">
        <v>3.3780000000000001</v>
      </c>
    </row>
    <row r="14" spans="2:31" x14ac:dyDescent="0.25">
      <c r="B14" s="26" t="s">
        <v>123</v>
      </c>
      <c r="C14" s="27">
        <f t="shared" ref="C14:I14" si="2">SUM(C6:C13)</f>
        <v>114.72599999999986</v>
      </c>
      <c r="D14" s="28">
        <f t="shared" si="2"/>
        <v>142.56299999999999</v>
      </c>
      <c r="E14" s="28">
        <f t="shared" si="2"/>
        <v>-11.494999999999946</v>
      </c>
      <c r="F14" s="28">
        <f t="shared" si="2"/>
        <v>66.240999999999985</v>
      </c>
      <c r="G14" s="28">
        <f t="shared" si="2"/>
        <v>128.20099999999988</v>
      </c>
      <c r="H14" s="28">
        <f t="shared" si="2"/>
        <v>180.3840000000001</v>
      </c>
      <c r="I14" s="28">
        <f t="shared" si="2"/>
        <v>55.602000000000032</v>
      </c>
      <c r="J14" s="28">
        <f>SUM(J6:J13)</f>
        <v>58.99199999999999</v>
      </c>
      <c r="K14" s="28">
        <f>SUM(K6:K13)</f>
        <v>140.31499999999991</v>
      </c>
      <c r="L14" s="29">
        <f>SUM(L6:L13)</f>
        <v>160.46100000000004</v>
      </c>
      <c r="M14" s="29">
        <f t="shared" ref="M14:AE14" si="3">SUM(M6:M13)</f>
        <v>21.884999999999966</v>
      </c>
      <c r="N14" s="29">
        <f t="shared" si="3"/>
        <v>337.11200000000008</v>
      </c>
      <c r="O14" s="29">
        <f t="shared" si="3"/>
        <v>64.795999999999964</v>
      </c>
      <c r="P14" s="29">
        <f t="shared" si="3"/>
        <v>133.31099999999989</v>
      </c>
      <c r="Q14" s="29">
        <f t="shared" si="3"/>
        <v>136.523</v>
      </c>
      <c r="R14" s="29">
        <f t="shared" si="3"/>
        <v>2.4819999999999762</v>
      </c>
      <c r="S14" s="29">
        <f t="shared" si="3"/>
        <v>260.34099999999995</v>
      </c>
      <c r="T14" s="29">
        <f t="shared" si="3"/>
        <v>62.315000000000005</v>
      </c>
      <c r="U14" s="29">
        <f t="shared" si="3"/>
        <v>109.34600000000003</v>
      </c>
      <c r="V14" s="29">
        <f t="shared" si="3"/>
        <v>95.253000000000014</v>
      </c>
      <c r="W14" s="29">
        <f t="shared" si="3"/>
        <v>-6.5889999999999684</v>
      </c>
      <c r="X14" s="29">
        <v>212.1</v>
      </c>
      <c r="Y14" s="29">
        <f t="shared" si="3"/>
        <v>47.481000000000158</v>
      </c>
      <c r="Z14" s="29">
        <f t="shared" si="3"/>
        <v>86.02200000000002</v>
      </c>
      <c r="AA14" s="29">
        <f t="shared" si="3"/>
        <v>76.47</v>
      </c>
      <c r="AB14" s="29">
        <f t="shared" si="3"/>
        <v>2.1689999999999987</v>
      </c>
      <c r="AC14" s="29">
        <f t="shared" si="3"/>
        <v>193.69299999999998</v>
      </c>
      <c r="AD14" s="29">
        <f t="shared" si="3"/>
        <v>43.405999999999942</v>
      </c>
      <c r="AE14" s="29">
        <f t="shared" si="3"/>
        <v>81.009</v>
      </c>
    </row>
    <row r="15" spans="2:31" x14ac:dyDescent="0.25">
      <c r="B15" s="15"/>
      <c r="C15" s="19"/>
      <c r="D15" s="20"/>
      <c r="E15" s="20"/>
      <c r="F15" s="20"/>
      <c r="G15" s="20"/>
      <c r="H15" s="20"/>
      <c r="I15" s="20"/>
      <c r="J15" s="20"/>
      <c r="K15" s="20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2:31" x14ac:dyDescent="0.25">
      <c r="B16" s="22" t="s">
        <v>124</v>
      </c>
      <c r="C16" s="23">
        <v>-14.286</v>
      </c>
      <c r="D16" s="24">
        <v>-9.33</v>
      </c>
      <c r="E16" s="24">
        <v>-13.519</v>
      </c>
      <c r="F16" s="24">
        <v>-9.2210000000000001</v>
      </c>
      <c r="G16" s="24">
        <v>0.66700000000000004</v>
      </c>
      <c r="H16" s="24">
        <v>-5.5190000000000001</v>
      </c>
      <c r="I16" s="24">
        <v>-3.8039999999999998</v>
      </c>
      <c r="J16" s="24">
        <v>-3.1619999999999999</v>
      </c>
      <c r="K16" s="24">
        <v>-27.640999999999998</v>
      </c>
      <c r="L16" s="25">
        <v>-8.7140000000000004</v>
      </c>
      <c r="M16" s="25">
        <v>-7.5170000000000003</v>
      </c>
      <c r="N16" s="25">
        <v>-16.288</v>
      </c>
      <c r="O16" s="25">
        <v>7.4740000000000002</v>
      </c>
      <c r="P16" s="25">
        <v>-9.6519999999999975</v>
      </c>
      <c r="Q16" s="25">
        <v>-1.4589999999999996</v>
      </c>
      <c r="R16" s="25">
        <v>-12.651</v>
      </c>
      <c r="S16" s="25">
        <v>-27.715999999999998</v>
      </c>
      <c r="T16" s="25">
        <v>1.1850000000000023</v>
      </c>
      <c r="U16" s="25">
        <v>-10.693999999999999</v>
      </c>
      <c r="V16" s="25">
        <v>-11.639000000000001</v>
      </c>
      <c r="W16" s="25">
        <v>-6.5679999999999996</v>
      </c>
      <c r="X16" s="25">
        <v>-21.9</v>
      </c>
      <c r="Y16" s="25">
        <v>-8.1579999999999995</v>
      </c>
      <c r="Z16" s="25">
        <v>-4.6470000000000002</v>
      </c>
      <c r="AA16" s="25">
        <v>-5.1719999999999988</v>
      </c>
      <c r="AB16" s="25">
        <v>-3.9030000000000005</v>
      </c>
      <c r="AC16" s="25">
        <v>-19.538</v>
      </c>
      <c r="AD16" s="25">
        <v>-9.4759999999999991</v>
      </c>
      <c r="AE16" s="25">
        <v>-3.3340000000000014</v>
      </c>
    </row>
    <row r="17" spans="2:31" x14ac:dyDescent="0.25">
      <c r="B17" s="26" t="s">
        <v>125</v>
      </c>
      <c r="C17" s="27">
        <v>100.44</v>
      </c>
      <c r="D17" s="28">
        <v>133.23299999999998</v>
      </c>
      <c r="E17" s="28">
        <v>-25.013999999999999</v>
      </c>
      <c r="F17" s="28">
        <v>57.019999999999996</v>
      </c>
      <c r="G17" s="28">
        <v>128.86799999999999</v>
      </c>
      <c r="H17" s="28">
        <v>174.86599999999999</v>
      </c>
      <c r="I17" s="28">
        <v>51.796999999999997</v>
      </c>
      <c r="J17" s="28">
        <v>55.802</v>
      </c>
      <c r="K17" s="28">
        <v>112.673</v>
      </c>
      <c r="L17" s="29">
        <v>151.79499999999999</v>
      </c>
      <c r="M17" s="29">
        <v>14.368000000000002</v>
      </c>
      <c r="N17" s="29">
        <v>320.82400000000001</v>
      </c>
      <c r="O17" s="29">
        <v>72.257000000000005</v>
      </c>
      <c r="P17" s="29">
        <v>123.65899999999995</v>
      </c>
      <c r="Q17" s="29">
        <v>135.06400000000002</v>
      </c>
      <c r="R17" s="29">
        <v>-10.168999999999995</v>
      </c>
      <c r="S17" s="29">
        <v>232.62499999999994</v>
      </c>
      <c r="T17" s="29">
        <v>63.5</v>
      </c>
      <c r="U17" s="29">
        <v>98.651999999999987</v>
      </c>
      <c r="V17" s="29">
        <v>83.629999999999953</v>
      </c>
      <c r="W17" s="29">
        <v>-13.156999999999996</v>
      </c>
      <c r="X17" s="29">
        <v>190.3</v>
      </c>
      <c r="Y17" s="29">
        <v>39.322999999999986</v>
      </c>
      <c r="Z17" s="29">
        <v>81.375</v>
      </c>
      <c r="AA17" s="29">
        <v>71.29800000000003</v>
      </c>
      <c r="AB17" s="29">
        <v>-1.7340000000000018</v>
      </c>
      <c r="AC17" s="29">
        <v>174.15499999999997</v>
      </c>
      <c r="AD17" s="29">
        <v>33.930000000000007</v>
      </c>
      <c r="AE17" s="29">
        <v>77.674999999999955</v>
      </c>
    </row>
    <row r="18" spans="2:31" x14ac:dyDescent="0.25">
      <c r="B18" s="15"/>
      <c r="C18" s="19"/>
      <c r="D18" s="20"/>
      <c r="E18" s="20"/>
      <c r="F18" s="20"/>
      <c r="G18" s="20"/>
      <c r="H18" s="20"/>
      <c r="I18" s="20"/>
      <c r="J18" s="20"/>
      <c r="K18" s="20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2:31" x14ac:dyDescent="0.25">
      <c r="B19" s="22" t="s">
        <v>126</v>
      </c>
      <c r="C19" s="23">
        <v>-18.899999999999999</v>
      </c>
      <c r="D19" s="24">
        <v>-29.917999999999999</v>
      </c>
      <c r="E19" s="24">
        <v>2.8159999999999998</v>
      </c>
      <c r="F19" s="24">
        <v>-9.8770000000000007</v>
      </c>
      <c r="G19" s="24">
        <v>-24.702999999999999</v>
      </c>
      <c r="H19" s="24">
        <v>-34.607999999999997</v>
      </c>
      <c r="I19" s="24">
        <v>-13.226000000000001</v>
      </c>
      <c r="J19" s="24">
        <v>-12.177</v>
      </c>
      <c r="K19" s="24">
        <v>-26.864000000000001</v>
      </c>
      <c r="L19" s="25">
        <v>-36.127000000000002</v>
      </c>
      <c r="M19" s="25">
        <v>-3.1190000000000002</v>
      </c>
      <c r="N19" s="25">
        <v>-67.510999999999996</v>
      </c>
      <c r="O19" s="25">
        <v>-16.745000000000001</v>
      </c>
      <c r="P19" s="25">
        <v>-25.645</v>
      </c>
      <c r="Q19" s="25">
        <v>-26.459999999999997</v>
      </c>
      <c r="R19" s="25">
        <v>1.339</v>
      </c>
      <c r="S19" s="25">
        <v>-36.851999999999997</v>
      </c>
      <c r="T19" s="25">
        <v>-2.2979999999999947</v>
      </c>
      <c r="U19" s="25">
        <v>-20.319000000000003</v>
      </c>
      <c r="V19" s="25">
        <v>-16.893000000000001</v>
      </c>
      <c r="W19" s="25">
        <v>2.6579999999999999</v>
      </c>
      <c r="X19" s="25">
        <v>-38.5</v>
      </c>
      <c r="Y19" s="25">
        <v>-14.457000000000001</v>
      </c>
      <c r="Z19" s="25">
        <v>-9.918000000000001</v>
      </c>
      <c r="AA19" s="25">
        <v>-12.674999999999999</v>
      </c>
      <c r="AB19" s="25">
        <v>-1.413</v>
      </c>
      <c r="AC19" s="25">
        <v>-36.558999999999997</v>
      </c>
      <c r="AD19" s="25">
        <v>-11.157999999999998</v>
      </c>
      <c r="AE19" s="25">
        <v>-12.647</v>
      </c>
    </row>
    <row r="20" spans="2:31" x14ac:dyDescent="0.25">
      <c r="B20" s="26" t="s">
        <v>127</v>
      </c>
      <c r="C20" s="27">
        <f t="shared" ref="C20:I20" si="4">SUM(C17:C19)</f>
        <v>81.539999999999992</v>
      </c>
      <c r="D20" s="28">
        <f t="shared" si="4"/>
        <v>103.31499999999997</v>
      </c>
      <c r="E20" s="28">
        <f t="shared" si="4"/>
        <v>-22.198</v>
      </c>
      <c r="F20" s="28">
        <f t="shared" si="4"/>
        <v>47.142999999999994</v>
      </c>
      <c r="G20" s="28">
        <f t="shared" si="4"/>
        <v>104.16499999999999</v>
      </c>
      <c r="H20" s="28">
        <f t="shared" si="4"/>
        <v>140.25799999999998</v>
      </c>
      <c r="I20" s="28">
        <f t="shared" si="4"/>
        <v>38.570999999999998</v>
      </c>
      <c r="J20" s="28">
        <f>SUM(J17:J19)</f>
        <v>43.625</v>
      </c>
      <c r="K20" s="28">
        <f>SUM(K17:K19)</f>
        <v>85.808999999999997</v>
      </c>
      <c r="L20" s="29">
        <f>SUM(L17:L19)</f>
        <v>115.66799999999998</v>
      </c>
      <c r="M20" s="29">
        <f t="shared" ref="M20:AE20" si="5">SUM(M17:M19)</f>
        <v>11.249000000000002</v>
      </c>
      <c r="N20" s="29">
        <f t="shared" si="5"/>
        <v>253.31300000000002</v>
      </c>
      <c r="O20" s="29">
        <f t="shared" si="5"/>
        <v>55.512</v>
      </c>
      <c r="P20" s="29">
        <f t="shared" si="5"/>
        <v>98.013999999999953</v>
      </c>
      <c r="Q20" s="29">
        <f t="shared" si="5"/>
        <v>108.60400000000003</v>
      </c>
      <c r="R20" s="29">
        <f t="shared" si="5"/>
        <v>-8.8299999999999947</v>
      </c>
      <c r="S20" s="29">
        <f t="shared" si="5"/>
        <v>195.77299999999994</v>
      </c>
      <c r="T20" s="29">
        <f t="shared" si="5"/>
        <v>61.202000000000005</v>
      </c>
      <c r="U20" s="29">
        <f t="shared" si="5"/>
        <v>78.332999999999984</v>
      </c>
      <c r="V20" s="29">
        <f t="shared" si="5"/>
        <v>66.736999999999952</v>
      </c>
      <c r="W20" s="29">
        <f t="shared" si="5"/>
        <v>-10.498999999999997</v>
      </c>
      <c r="X20" s="29">
        <f t="shared" si="5"/>
        <v>151.80000000000001</v>
      </c>
      <c r="Y20" s="29">
        <f>SUM(Y17:Y19)</f>
        <v>24.865999999999985</v>
      </c>
      <c r="Z20" s="29">
        <f t="shared" si="5"/>
        <v>71.456999999999994</v>
      </c>
      <c r="AA20" s="29">
        <f t="shared" si="5"/>
        <v>58.623000000000033</v>
      </c>
      <c r="AB20" s="29">
        <f t="shared" si="5"/>
        <v>-3.147000000000002</v>
      </c>
      <c r="AC20" s="29">
        <f t="shared" si="5"/>
        <v>137.59599999999998</v>
      </c>
      <c r="AD20" s="29">
        <f t="shared" si="5"/>
        <v>22.772000000000009</v>
      </c>
      <c r="AE20" s="29">
        <f t="shared" si="5"/>
        <v>65.027999999999949</v>
      </c>
    </row>
    <row r="21" spans="2:31" x14ac:dyDescent="0.25">
      <c r="B21" s="15"/>
      <c r="C21" s="19"/>
      <c r="D21" s="20"/>
      <c r="E21" s="20"/>
      <c r="F21" s="20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2:31" x14ac:dyDescent="0.25">
      <c r="B22" s="13" t="s">
        <v>128</v>
      </c>
      <c r="C22" s="19"/>
      <c r="D22" s="20"/>
      <c r="E22" s="20"/>
      <c r="F22" s="20"/>
      <c r="G22" s="20"/>
      <c r="H22" s="20"/>
      <c r="I22" s="20"/>
      <c r="J22" s="20"/>
      <c r="K22" s="20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2:31" x14ac:dyDescent="0.25">
      <c r="B23" s="15" t="s">
        <v>129</v>
      </c>
      <c r="C23" s="19">
        <v>83.63</v>
      </c>
      <c r="D23" s="20">
        <v>103.8</v>
      </c>
      <c r="E23" s="20">
        <v>-20.036000000000001</v>
      </c>
      <c r="F23" s="20">
        <v>48.11</v>
      </c>
      <c r="G23" s="20">
        <v>104.092</v>
      </c>
      <c r="H23" s="20">
        <v>139.60599999999999</v>
      </c>
      <c r="I23" s="20">
        <v>39.508000000000003</v>
      </c>
      <c r="J23" s="20">
        <v>45.774999999999999</v>
      </c>
      <c r="K23" s="20">
        <v>85.641000000000005</v>
      </c>
      <c r="L23" s="21">
        <v>114.73</v>
      </c>
      <c r="M23" s="21">
        <v>12.465999999999999</v>
      </c>
      <c r="N23" s="21">
        <v>255.62799999999999</v>
      </c>
      <c r="O23" s="21">
        <v>55.688000000000002</v>
      </c>
      <c r="P23" s="21">
        <v>97.947000000000003</v>
      </c>
      <c r="Q23" s="21">
        <v>108.83799999999999</v>
      </c>
      <c r="R23" s="21">
        <v>-6.8449999999999998</v>
      </c>
      <c r="S23" s="21">
        <v>197.91399999999999</v>
      </c>
      <c r="T23" s="21">
        <v>62.286999999999978</v>
      </c>
      <c r="U23" s="21">
        <v>79.025000000000006</v>
      </c>
      <c r="V23" s="21">
        <v>66.727999999999994</v>
      </c>
      <c r="W23" s="21">
        <v>-10.125999999999999</v>
      </c>
      <c r="X23" s="21">
        <v>152.1</v>
      </c>
      <c r="Y23" s="21">
        <v>25.393999999999991</v>
      </c>
      <c r="Z23" s="21">
        <v>71.106999999999999</v>
      </c>
      <c r="AA23" s="21">
        <v>58.745999999999995</v>
      </c>
      <c r="AB23" s="21">
        <v>-3.1469999999999998</v>
      </c>
      <c r="AC23" s="21">
        <v>136.85599999999999</v>
      </c>
      <c r="AD23" s="21">
        <v>22.771999999999991</v>
      </c>
      <c r="AE23" s="21">
        <v>65.057000000000002</v>
      </c>
    </row>
    <row r="24" spans="2:31" x14ac:dyDescent="0.25">
      <c r="B24" s="15" t="s">
        <v>130</v>
      </c>
      <c r="C24" s="19">
        <v>-2.09</v>
      </c>
      <c r="D24" s="20">
        <v>-0.48499999999999999</v>
      </c>
      <c r="E24" s="20">
        <v>-2.1619999999999999</v>
      </c>
      <c r="F24" s="20">
        <v>-0.96699999999999997</v>
      </c>
      <c r="G24" s="20">
        <v>7.2999999999999995E-2</v>
      </c>
      <c r="H24" s="20">
        <v>0.65200000000000002</v>
      </c>
      <c r="I24" s="20">
        <v>-0.93700000000000006</v>
      </c>
      <c r="J24" s="20">
        <v>-2.15</v>
      </c>
      <c r="K24" s="20">
        <v>0.16800000000000001</v>
      </c>
      <c r="L24" s="21">
        <v>0.93799999999999994</v>
      </c>
      <c r="M24" s="21">
        <v>-1.2170000000000001</v>
      </c>
      <c r="N24" s="21">
        <v>-2.3149999999999999</v>
      </c>
      <c r="O24" s="21">
        <v>-0.17599999999999999</v>
      </c>
      <c r="P24" s="21">
        <v>7.7000000000000401E-2</v>
      </c>
      <c r="Q24" s="21">
        <v>-0.23100000000000009</v>
      </c>
      <c r="R24" s="21">
        <v>-1.9850000000000001</v>
      </c>
      <c r="S24" s="21">
        <v>-2.141</v>
      </c>
      <c r="T24" s="21">
        <v>-1.085</v>
      </c>
      <c r="U24" s="21">
        <v>-0.69200000000000006</v>
      </c>
      <c r="V24" s="21">
        <v>9.000000000000008E-3</v>
      </c>
      <c r="W24" s="21">
        <v>-0.373</v>
      </c>
      <c r="X24" s="21">
        <v>-0.30099999999999999</v>
      </c>
      <c r="Y24" s="21">
        <v>-0.52800000000000002</v>
      </c>
      <c r="Z24" s="21">
        <v>0.35</v>
      </c>
      <c r="AA24" s="21">
        <v>-0.123</v>
      </c>
      <c r="AB24" s="21">
        <v>0</v>
      </c>
      <c r="AC24" s="21">
        <v>0.74</v>
      </c>
      <c r="AD24" s="21">
        <v>0</v>
      </c>
      <c r="AE24" s="21">
        <v>-2.9000000000000026E-2</v>
      </c>
    </row>
    <row r="25" spans="2:31" x14ac:dyDescent="0.25">
      <c r="B25" s="15"/>
      <c r="C25" s="30"/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2:31" x14ac:dyDescent="0.25">
      <c r="B26" s="15"/>
      <c r="C26" s="30"/>
      <c r="D26" s="31"/>
      <c r="E26" s="31"/>
      <c r="F26" s="31"/>
      <c r="G26" s="31"/>
      <c r="H26" s="31"/>
      <c r="I26" s="31"/>
      <c r="J26" s="31"/>
      <c r="K26" s="31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2:31" x14ac:dyDescent="0.25">
      <c r="B27" s="16" t="s">
        <v>131</v>
      </c>
      <c r="C27" s="17" t="s">
        <v>85</v>
      </c>
      <c r="D27" s="18" t="s">
        <v>86</v>
      </c>
      <c r="E27" s="18" t="s">
        <v>87</v>
      </c>
      <c r="F27" s="18" t="s">
        <v>88</v>
      </c>
      <c r="G27" s="18" t="s">
        <v>89</v>
      </c>
      <c r="H27" s="18" t="s">
        <v>90</v>
      </c>
      <c r="I27" s="18" t="s">
        <v>91</v>
      </c>
      <c r="J27" s="18" t="s">
        <v>92</v>
      </c>
      <c r="K27" s="18" t="s">
        <v>93</v>
      </c>
      <c r="L27" s="16" t="s">
        <v>94</v>
      </c>
      <c r="M27" s="16" t="s">
        <v>95</v>
      </c>
      <c r="N27" s="16" t="s">
        <v>96</v>
      </c>
      <c r="O27" s="16" t="s">
        <v>97</v>
      </c>
      <c r="P27" s="16" t="s">
        <v>98</v>
      </c>
      <c r="Q27" s="16" t="s">
        <v>99</v>
      </c>
      <c r="R27" s="16" t="s">
        <v>100</v>
      </c>
      <c r="S27" s="16" t="s">
        <v>101</v>
      </c>
      <c r="T27" s="16" t="s">
        <v>102</v>
      </c>
      <c r="U27" s="16" t="s">
        <v>103</v>
      </c>
      <c r="V27" s="16" t="s">
        <v>104</v>
      </c>
      <c r="W27" s="16" t="s">
        <v>105</v>
      </c>
      <c r="X27" s="16" t="s">
        <v>106</v>
      </c>
      <c r="Y27" s="16" t="s">
        <v>107</v>
      </c>
      <c r="Z27" s="16" t="s">
        <v>108</v>
      </c>
      <c r="AA27" s="16" t="s">
        <v>109</v>
      </c>
      <c r="AB27" s="16" t="s">
        <v>110</v>
      </c>
      <c r="AC27" s="16" t="s">
        <v>111</v>
      </c>
      <c r="AD27" s="16" t="s">
        <v>112</v>
      </c>
      <c r="AE27" s="16" t="s">
        <v>113</v>
      </c>
    </row>
    <row r="28" spans="2:31" x14ac:dyDescent="0.25">
      <c r="B28" s="15" t="s">
        <v>132</v>
      </c>
      <c r="C28" s="33">
        <f>C23/C30*1000000</f>
        <v>3.4858383077457531</v>
      </c>
      <c r="D28" s="34">
        <f>D23/D30*1000000</f>
        <v>4.3393621738203425</v>
      </c>
      <c r="E28" s="34">
        <f>E23/E30*1000000</f>
        <v>-0.83645614538623114</v>
      </c>
      <c r="F28" s="34">
        <f>F23/F30*1000000</f>
        <v>2.0045968643621679</v>
      </c>
      <c r="G28" s="34">
        <f>G23/G30*1000000</f>
        <v>4.3371959427392799</v>
      </c>
      <c r="H28" s="34">
        <f t="shared" ref="H28:AE28" si="6">H23/H30*1000000</f>
        <v>5.8356457258452741</v>
      </c>
      <c r="I28" s="34">
        <f t="shared" si="6"/>
        <v>1.6525288338215116</v>
      </c>
      <c r="J28" s="34">
        <f t="shared" si="6"/>
        <v>1.9107149513413635</v>
      </c>
      <c r="K28" s="34">
        <f t="shared" si="6"/>
        <v>3.5720443825920176</v>
      </c>
      <c r="L28" s="34">
        <f t="shared" si="6"/>
        <v>4.7972410240221723</v>
      </c>
      <c r="M28" s="34">
        <f t="shared" si="6"/>
        <v>0.5214111076041783</v>
      </c>
      <c r="N28" s="34">
        <f t="shared" si="6"/>
        <v>10.698329360123322</v>
      </c>
      <c r="O28" s="34">
        <f t="shared" si="6"/>
        <v>2.3292428814584856</v>
      </c>
      <c r="P28" s="34">
        <f t="shared" si="6"/>
        <v>4.0980766942457469</v>
      </c>
      <c r="Q28" s="34">
        <f t="shared" si="6"/>
        <v>4.5569542874739861</v>
      </c>
      <c r="R28" s="34">
        <f t="shared" si="6"/>
        <v>-0.28659431538395996</v>
      </c>
      <c r="S28" s="34">
        <f t="shared" si="6"/>
        <v>8.2787919173082898</v>
      </c>
      <c r="T28" s="34">
        <f t="shared" si="6"/>
        <v>2.6079035971250124</v>
      </c>
      <c r="U28" s="34">
        <f t="shared" si="6"/>
        <v>3.308709389805323</v>
      </c>
      <c r="V28" s="34">
        <f t="shared" si="6"/>
        <v>2.7938444816568122</v>
      </c>
      <c r="W28" s="34">
        <f t="shared" si="6"/>
        <v>-0.42044624352291265</v>
      </c>
      <c r="X28" s="34">
        <f t="shared" si="6"/>
        <v>6.3154131581903039</v>
      </c>
      <c r="Y28" s="34">
        <f t="shared" si="6"/>
        <v>1.0543958036757695</v>
      </c>
      <c r="Z28" s="34">
        <f t="shared" si="6"/>
        <v>2.9524660318174751</v>
      </c>
      <c r="AA28" s="34">
        <f t="shared" si="6"/>
        <v>2.4392193385341718</v>
      </c>
      <c r="AB28" s="34">
        <f t="shared" si="6"/>
        <v>-0.13066801583711299</v>
      </c>
      <c r="AC28" s="34">
        <f t="shared" si="6"/>
        <v>5.6824601129342023</v>
      </c>
      <c r="AD28" s="34">
        <f t="shared" si="6"/>
        <v>0.94552655120519102</v>
      </c>
      <c r="AE28" s="34">
        <f t="shared" si="6"/>
        <v>2.7012612349269336</v>
      </c>
    </row>
    <row r="29" spans="2:31" x14ac:dyDescent="0.25">
      <c r="B29" s="15" t="s">
        <v>133</v>
      </c>
      <c r="C29" s="33">
        <f>C23/C31*1000000</f>
        <v>3.4724392006538798</v>
      </c>
      <c r="D29" s="34">
        <f>D23/D31*1000000</f>
        <v>4.3099269284691228</v>
      </c>
      <c r="E29" s="34">
        <f>E23/E31*1000000</f>
        <v>-0.83192385297502269</v>
      </c>
      <c r="F29" s="34">
        <f>F23/F31*1000000</f>
        <v>1.9975971534551975</v>
      </c>
      <c r="G29" s="34">
        <f>G23/G31*1000000</f>
        <v>4.3220511930463195</v>
      </c>
      <c r="H29" s="34">
        <f t="shared" ref="H29:AE29" si="7">H23/H31*1000000</f>
        <v>5.7966441115208118</v>
      </c>
      <c r="I29" s="34">
        <f t="shared" si="7"/>
        <v>1.6404296058762824</v>
      </c>
      <c r="J29" s="34">
        <f t="shared" si="7"/>
        <v>1.900644558291658</v>
      </c>
      <c r="K29" s="34">
        <f t="shared" si="7"/>
        <v>3.5559388447112155</v>
      </c>
      <c r="L29" s="34">
        <f t="shared" si="7"/>
        <v>4.7637564210333574</v>
      </c>
      <c r="M29" s="34">
        <f t="shared" si="7"/>
        <v>0.51760644595660954</v>
      </c>
      <c r="N29" s="34">
        <f t="shared" si="7"/>
        <v>10.614046251162859</v>
      </c>
      <c r="O29" s="34">
        <f t="shared" si="7"/>
        <v>2.3122467321058622</v>
      </c>
      <c r="P29" s="34">
        <f t="shared" si="7"/>
        <v>4.0669018580227858</v>
      </c>
      <c r="Q29" s="34">
        <f t="shared" si="7"/>
        <v>4.5191120138797913</v>
      </c>
      <c r="R29" s="34">
        <f t="shared" si="7"/>
        <v>-0.28421435284557944</v>
      </c>
      <c r="S29" s="34">
        <f t="shared" si="7"/>
        <v>8.2176770531891901</v>
      </c>
      <c r="T29" s="34">
        <f t="shared" si="7"/>
        <v>2.5862468072596929</v>
      </c>
      <c r="U29" s="34">
        <f t="shared" si="7"/>
        <v>3.281232904838848</v>
      </c>
      <c r="V29" s="34">
        <f t="shared" si="7"/>
        <v>2.7706435846135604</v>
      </c>
      <c r="W29" s="34">
        <f t="shared" si="7"/>
        <v>-0.42044624352291265</v>
      </c>
      <c r="X29" s="34">
        <f t="shared" si="7"/>
        <v>6.3154131581903039</v>
      </c>
      <c r="Y29" s="34">
        <f t="shared" si="7"/>
        <v>1.0543958036757695</v>
      </c>
      <c r="Z29" s="34">
        <f t="shared" si="7"/>
        <v>2.9524660318174751</v>
      </c>
      <c r="AA29" s="34">
        <f t="shared" si="7"/>
        <v>2.4392193385341718</v>
      </c>
      <c r="AB29" s="34">
        <f t="shared" si="7"/>
        <v>-0.13066801583711299</v>
      </c>
      <c r="AC29" s="34">
        <f t="shared" si="7"/>
        <v>5.6824601129342023</v>
      </c>
      <c r="AD29" s="34">
        <f t="shared" si="7"/>
        <v>0.94552655120519102</v>
      </c>
      <c r="AE29" s="34">
        <f t="shared" si="7"/>
        <v>2.7012612349269336</v>
      </c>
    </row>
    <row r="30" spans="2:31" x14ac:dyDescent="0.25">
      <c r="B30" s="15" t="s">
        <v>134</v>
      </c>
      <c r="C30" s="35">
        <v>23991359.5</v>
      </c>
      <c r="D30" s="36">
        <v>23920566.166666668</v>
      </c>
      <c r="E30" s="36">
        <v>23953437.5</v>
      </c>
      <c r="F30" s="36">
        <v>23999838</v>
      </c>
      <c r="G30" s="36">
        <v>23999838</v>
      </c>
      <c r="H30" s="36">
        <v>23922973.833333332</v>
      </c>
      <c r="I30" s="36">
        <v>23907601</v>
      </c>
      <c r="J30" s="36">
        <v>23957001</v>
      </c>
      <c r="K30" s="36">
        <v>23975346</v>
      </c>
      <c r="L30" s="37">
        <v>23915829.833333332</v>
      </c>
      <c r="M30" s="37">
        <v>23908198</v>
      </c>
      <c r="N30" s="37">
        <v>23894198</v>
      </c>
      <c r="O30" s="37">
        <v>23908198</v>
      </c>
      <c r="P30" s="37">
        <v>23900724</v>
      </c>
      <c r="Q30" s="37">
        <v>23883935</v>
      </c>
      <c r="R30" s="37">
        <v>23883935</v>
      </c>
      <c r="S30" s="37">
        <v>23906145</v>
      </c>
      <c r="T30" s="37">
        <v>23883935</v>
      </c>
      <c r="U30" s="37">
        <v>23883935</v>
      </c>
      <c r="V30" s="37">
        <v>23883935</v>
      </c>
      <c r="W30" s="37">
        <v>24083935</v>
      </c>
      <c r="X30" s="37">
        <v>24083935</v>
      </c>
      <c r="Y30" s="37">
        <v>24083935</v>
      </c>
      <c r="Z30" s="37">
        <v>24083935</v>
      </c>
      <c r="AA30" s="37">
        <v>24083935</v>
      </c>
      <c r="AB30" s="37">
        <v>24083935</v>
      </c>
      <c r="AC30" s="37">
        <v>24083935</v>
      </c>
      <c r="AD30" s="37">
        <v>24083935</v>
      </c>
      <c r="AE30" s="37">
        <v>24083935</v>
      </c>
    </row>
    <row r="31" spans="2:31" x14ac:dyDescent="0.25">
      <c r="B31" s="15" t="s">
        <v>135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7">
        <v>24083935</v>
      </c>
      <c r="M31" s="37">
        <v>24083935</v>
      </c>
      <c r="N31" s="37">
        <v>24083935</v>
      </c>
      <c r="O31" s="37">
        <v>24083935</v>
      </c>
      <c r="P31" s="37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  <c r="AA31" s="37">
        <v>24083935</v>
      </c>
      <c r="AB31" s="37">
        <v>24083935</v>
      </c>
      <c r="AC31" s="37">
        <v>24083935</v>
      </c>
      <c r="AD31" s="37">
        <v>24083935</v>
      </c>
      <c r="AE31" s="37">
        <v>24083935</v>
      </c>
    </row>
    <row r="32" spans="2:31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2:31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2:31" x14ac:dyDescent="0.25">
      <c r="B34" s="16" t="s">
        <v>136</v>
      </c>
      <c r="C34" s="17" t="s">
        <v>85</v>
      </c>
      <c r="D34" s="18" t="s">
        <v>86</v>
      </c>
      <c r="E34" s="18" t="s">
        <v>87</v>
      </c>
      <c r="F34" s="18" t="s">
        <v>88</v>
      </c>
      <c r="G34" s="18" t="s">
        <v>89</v>
      </c>
      <c r="H34" s="18" t="s">
        <v>90</v>
      </c>
      <c r="I34" s="18" t="s">
        <v>91</v>
      </c>
      <c r="J34" s="18" t="s">
        <v>92</v>
      </c>
      <c r="K34" s="18" t="s">
        <v>93</v>
      </c>
      <c r="L34" s="16" t="s">
        <v>94</v>
      </c>
      <c r="M34" s="16" t="s">
        <v>95</v>
      </c>
      <c r="N34" s="16" t="s">
        <v>96</v>
      </c>
      <c r="O34" s="16" t="s">
        <v>97</v>
      </c>
      <c r="P34" s="16" t="s">
        <v>98</v>
      </c>
      <c r="Q34" s="16" t="s">
        <v>99</v>
      </c>
      <c r="R34" s="16" t="s">
        <v>100</v>
      </c>
      <c r="S34" s="16" t="s">
        <v>101</v>
      </c>
      <c r="T34" s="16" t="s">
        <v>102</v>
      </c>
      <c r="U34" s="16" t="s">
        <v>103</v>
      </c>
      <c r="V34" s="16" t="s">
        <v>104</v>
      </c>
      <c r="W34" s="16" t="s">
        <v>105</v>
      </c>
      <c r="X34" s="16" t="s">
        <v>106</v>
      </c>
      <c r="Y34" s="16" t="s">
        <v>107</v>
      </c>
      <c r="Z34" s="16" t="s">
        <v>108</v>
      </c>
      <c r="AA34" s="16" t="s">
        <v>109</v>
      </c>
      <c r="AB34" s="16" t="s">
        <v>110</v>
      </c>
      <c r="AC34" s="16" t="s">
        <v>111</v>
      </c>
      <c r="AD34" s="16" t="s">
        <v>112</v>
      </c>
      <c r="AE34" s="16" t="s">
        <v>113</v>
      </c>
    </row>
    <row r="35" spans="2:31" ht="30" x14ac:dyDescent="0.25">
      <c r="B35" s="40" t="s">
        <v>137</v>
      </c>
      <c r="C35" s="30"/>
      <c r="D35" s="31"/>
      <c r="E35" s="31"/>
      <c r="F35" s="31"/>
      <c r="G35" s="31"/>
      <c r="H35" s="31"/>
      <c r="I35" s="31"/>
      <c r="J35" s="31"/>
      <c r="K35" s="31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2:31" ht="30" x14ac:dyDescent="0.25">
      <c r="B36" s="41" t="s">
        <v>138</v>
      </c>
      <c r="C36" s="19">
        <v>-35.783999999999999</v>
      </c>
      <c r="D36" s="20">
        <v>58.45</v>
      </c>
      <c r="E36" s="20">
        <v>10.763999999999999</v>
      </c>
      <c r="F36" s="20">
        <v>24.492999999999999</v>
      </c>
      <c r="G36" s="20">
        <v>28.189</v>
      </c>
      <c r="H36" s="20">
        <v>32.823</v>
      </c>
      <c r="I36" s="20">
        <v>13.791</v>
      </c>
      <c r="J36" s="20">
        <v>6.7119999999999997</v>
      </c>
      <c r="K36" s="20">
        <v>8.6340000000000003</v>
      </c>
      <c r="L36" s="21">
        <v>-12.754</v>
      </c>
      <c r="M36" s="21">
        <v>25.186</v>
      </c>
      <c r="N36" s="21">
        <v>-48.1</v>
      </c>
      <c r="O36" s="21">
        <v>-50.649000000000001</v>
      </c>
      <c r="P36" s="21">
        <v>4.3609999999999998</v>
      </c>
      <c r="Q36" s="21">
        <v>-54.405000000000001</v>
      </c>
      <c r="R36" s="21">
        <v>52.585000000000001</v>
      </c>
      <c r="S36" s="21">
        <v>13.172000000000001</v>
      </c>
      <c r="T36" s="21">
        <v>-29.893999999999995</v>
      </c>
      <c r="U36" s="21">
        <v>14.911999999999992</v>
      </c>
      <c r="V36" s="21">
        <v>12.059000000000005</v>
      </c>
      <c r="W36" s="21">
        <v>16.094999999999999</v>
      </c>
      <c r="X36" s="21">
        <v>32.4</v>
      </c>
      <c r="Y36" s="21">
        <v>-8.2260000000000062</v>
      </c>
      <c r="Z36" s="21">
        <v>-10.638999999999996</v>
      </c>
      <c r="AA36" s="21">
        <v>11.845999999999997</v>
      </c>
      <c r="AB36" s="21">
        <v>39.429000000000002</v>
      </c>
      <c r="AC36" s="21">
        <v>19.75</v>
      </c>
      <c r="AD36" s="21">
        <v>22.240000000000002</v>
      </c>
      <c r="AE36" s="21">
        <v>-5.0790000000000006</v>
      </c>
    </row>
    <row r="37" spans="2:31" x14ac:dyDescent="0.25">
      <c r="B37" s="15" t="s">
        <v>139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-2.33</v>
      </c>
      <c r="T37" s="21">
        <v>0</v>
      </c>
      <c r="U37" s="21">
        <v>0</v>
      </c>
      <c r="V37" s="21">
        <v>0</v>
      </c>
      <c r="W37" s="21">
        <v>-2.33</v>
      </c>
      <c r="X37" s="21">
        <v>-6.8</v>
      </c>
      <c r="Y37" s="21">
        <v>0.30499999999999972</v>
      </c>
      <c r="Z37" s="21">
        <v>-1.5402800000000001</v>
      </c>
      <c r="AA37" s="21">
        <v>1.5182799999999999</v>
      </c>
      <c r="AB37" s="21">
        <v>-7.0359999999999996</v>
      </c>
      <c r="AC37" s="21">
        <v>-4.4880000000000004</v>
      </c>
      <c r="AD37" s="21">
        <v>-4.4880000000000004</v>
      </c>
      <c r="AE37" s="21">
        <v>0</v>
      </c>
    </row>
    <row r="38" spans="2:31" x14ac:dyDescent="0.25">
      <c r="B38" s="15" t="s">
        <v>140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-2.133</v>
      </c>
      <c r="L38" s="21">
        <v>-7.524</v>
      </c>
      <c r="M38" s="21">
        <v>11.368</v>
      </c>
      <c r="N38" s="21">
        <v>-5</v>
      </c>
      <c r="O38" s="21">
        <v>12.07</v>
      </c>
      <c r="P38" s="21">
        <v>4.402000000000001</v>
      </c>
      <c r="Q38" s="21">
        <v>6.7560000000000002</v>
      </c>
      <c r="R38" s="21">
        <v>-28.213000000000001</v>
      </c>
      <c r="S38" s="21">
        <v>8.5999999999999993E-2</v>
      </c>
      <c r="T38" s="21">
        <v>4.3380000000000001</v>
      </c>
      <c r="U38" s="21">
        <v>-11.786</v>
      </c>
      <c r="V38" s="21">
        <v>-15.037000000000003</v>
      </c>
      <c r="W38" s="21">
        <v>22.571000000000002</v>
      </c>
      <c r="X38" s="21">
        <v>3.2</v>
      </c>
      <c r="Y38" s="21">
        <v>-32.855999999999995</v>
      </c>
      <c r="Z38" s="21">
        <v>18.287299999999995</v>
      </c>
      <c r="AA38" s="21">
        <v>11.180700000000002</v>
      </c>
      <c r="AB38" s="21">
        <v>6.5759999999999996</v>
      </c>
      <c r="AC38" s="21">
        <v>-22.096</v>
      </c>
      <c r="AD38" s="21">
        <v>-4.1870000000000012</v>
      </c>
      <c r="AE38" s="21">
        <v>0.43700000000000117</v>
      </c>
    </row>
    <row r="39" spans="2:31" x14ac:dyDescent="0.25">
      <c r="B39" s="22" t="s">
        <v>141</v>
      </c>
      <c r="C39" s="23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0.45</v>
      </c>
      <c r="L39" s="25">
        <v>1.579</v>
      </c>
      <c r="M39" s="25">
        <v>-2.3849999999999998</v>
      </c>
      <c r="N39" s="25">
        <v>1.1000000000000001</v>
      </c>
      <c r="O39" s="25">
        <v>-2.5960000000000001</v>
      </c>
      <c r="P39" s="25">
        <v>-0.93800000000000017</v>
      </c>
      <c r="Q39" s="25">
        <v>-1.4429999999999996</v>
      </c>
      <c r="R39" s="25">
        <v>6.0359999999999996</v>
      </c>
      <c r="S39" s="25">
        <v>0.47799999999999998</v>
      </c>
      <c r="T39" s="25">
        <v>-0.93200000000000016</v>
      </c>
      <c r="U39" s="25">
        <v>2.5170000000000003</v>
      </c>
      <c r="V39" s="25">
        <v>3.2050000000000001</v>
      </c>
      <c r="W39" s="25">
        <v>-4.3120000000000003</v>
      </c>
      <c r="X39" s="25">
        <v>0.8</v>
      </c>
      <c r="Y39" s="25">
        <v>7.0309999999999997</v>
      </c>
      <c r="Z39" s="25">
        <v>-9.6780200000000001</v>
      </c>
      <c r="AA39" s="25">
        <v>3.3250200000000003</v>
      </c>
      <c r="AB39" s="25">
        <v>0.127</v>
      </c>
      <c r="AC39" s="25">
        <v>5.7460000000000004</v>
      </c>
      <c r="AD39" s="25">
        <v>1.8060000000000005</v>
      </c>
      <c r="AE39" s="25">
        <v>-9.5999999999999641E-2</v>
      </c>
    </row>
    <row r="40" spans="2:31" x14ac:dyDescent="0.25">
      <c r="B40" s="26" t="s">
        <v>142</v>
      </c>
      <c r="C40" s="27">
        <f t="shared" ref="C40:I40" si="8">SUM(C36:C39)</f>
        <v>-35.783999999999999</v>
      </c>
      <c r="D40" s="28">
        <f t="shared" si="8"/>
        <v>58.45</v>
      </c>
      <c r="E40" s="28">
        <f t="shared" si="8"/>
        <v>10.763999999999999</v>
      </c>
      <c r="F40" s="28">
        <f t="shared" si="8"/>
        <v>24.492999999999999</v>
      </c>
      <c r="G40" s="28">
        <f t="shared" si="8"/>
        <v>28.189</v>
      </c>
      <c r="H40" s="28">
        <f t="shared" si="8"/>
        <v>32.823</v>
      </c>
      <c r="I40" s="28">
        <f t="shared" si="8"/>
        <v>13.791</v>
      </c>
      <c r="J40" s="28">
        <f>SUM(J36:J39)</f>
        <v>6.7119999999999997</v>
      </c>
      <c r="K40" s="28">
        <f>SUM(K36:K39)</f>
        <v>6.9510000000000005</v>
      </c>
      <c r="L40" s="29">
        <f>SUM(L36:L39)</f>
        <v>-18.698999999999998</v>
      </c>
      <c r="M40" s="29">
        <f t="shared" ref="M40:AE40" si="9">SUM(M36:M39)</f>
        <v>34.169000000000004</v>
      </c>
      <c r="N40" s="29">
        <f t="shared" si="9"/>
        <v>-52</v>
      </c>
      <c r="O40" s="29">
        <f t="shared" si="9"/>
        <v>-41.174999999999997</v>
      </c>
      <c r="P40" s="29">
        <f t="shared" si="9"/>
        <v>7.8250000000000011</v>
      </c>
      <c r="Q40" s="29">
        <f t="shared" si="9"/>
        <v>-49.091999999999999</v>
      </c>
      <c r="R40" s="29">
        <f t="shared" si="9"/>
        <v>30.408000000000001</v>
      </c>
      <c r="S40" s="29">
        <f t="shared" si="9"/>
        <v>11.406000000000001</v>
      </c>
      <c r="T40" s="29">
        <f t="shared" si="9"/>
        <v>-26.487999999999992</v>
      </c>
      <c r="U40" s="29">
        <f t="shared" si="9"/>
        <v>5.6429999999999927</v>
      </c>
      <c r="V40" s="29">
        <f t="shared" si="9"/>
        <v>0.22700000000000209</v>
      </c>
      <c r="W40" s="29">
        <f t="shared" si="9"/>
        <v>32.024000000000001</v>
      </c>
      <c r="X40" s="29">
        <f t="shared" si="9"/>
        <v>29.599999999999998</v>
      </c>
      <c r="Y40" s="29">
        <f t="shared" si="9"/>
        <v>-33.746000000000002</v>
      </c>
      <c r="Z40" s="29">
        <f t="shared" si="9"/>
        <v>-3.5700000000000003</v>
      </c>
      <c r="AA40" s="29">
        <f t="shared" si="9"/>
        <v>27.869999999999997</v>
      </c>
      <c r="AB40" s="29">
        <f t="shared" si="9"/>
        <v>39.096000000000004</v>
      </c>
      <c r="AC40" s="29">
        <f t="shared" si="9"/>
        <v>-1.0879999999999992</v>
      </c>
      <c r="AD40" s="29">
        <f t="shared" si="9"/>
        <v>15.371000000000002</v>
      </c>
      <c r="AE40" s="29">
        <f t="shared" si="9"/>
        <v>-4.7379999999999995</v>
      </c>
    </row>
    <row r="41" spans="2:31" x14ac:dyDescent="0.25">
      <c r="B41" s="13"/>
      <c r="C41" s="19"/>
      <c r="D41" s="20"/>
      <c r="E41" s="20"/>
      <c r="F41" s="20"/>
      <c r="G41" s="20"/>
      <c r="H41" s="20"/>
      <c r="I41" s="20"/>
      <c r="J41" s="20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2:31" x14ac:dyDescent="0.25">
      <c r="B42" s="13" t="s">
        <v>143</v>
      </c>
      <c r="C42" s="19">
        <f t="shared" ref="C42:I42" si="10">SUM(C20,C40)</f>
        <v>45.755999999999993</v>
      </c>
      <c r="D42" s="20">
        <f t="shared" si="10"/>
        <v>161.76499999999999</v>
      </c>
      <c r="E42" s="20">
        <f t="shared" si="10"/>
        <v>-11.434000000000001</v>
      </c>
      <c r="F42" s="20">
        <f t="shared" si="10"/>
        <v>71.635999999999996</v>
      </c>
      <c r="G42" s="20">
        <f t="shared" si="10"/>
        <v>132.35399999999998</v>
      </c>
      <c r="H42" s="20">
        <f t="shared" si="10"/>
        <v>173.08099999999999</v>
      </c>
      <c r="I42" s="20">
        <f t="shared" si="10"/>
        <v>52.361999999999995</v>
      </c>
      <c r="J42" s="20">
        <f>SUM(J20,J40)</f>
        <v>50.337000000000003</v>
      </c>
      <c r="K42" s="20">
        <f>SUM(K20,K40)</f>
        <v>92.759999999999991</v>
      </c>
      <c r="L42" s="21">
        <f>SUM(L20,L40)</f>
        <v>96.96899999999998</v>
      </c>
      <c r="M42" s="21">
        <f t="shared" ref="M42:AE42" si="11">SUM(M20,M40)</f>
        <v>45.418000000000006</v>
      </c>
      <c r="N42" s="21">
        <f t="shared" si="11"/>
        <v>201.31300000000002</v>
      </c>
      <c r="O42" s="21">
        <f t="shared" si="11"/>
        <v>14.337000000000003</v>
      </c>
      <c r="P42" s="21">
        <f t="shared" si="11"/>
        <v>105.83899999999996</v>
      </c>
      <c r="Q42" s="21">
        <f t="shared" si="11"/>
        <v>59.512000000000029</v>
      </c>
      <c r="R42" s="21">
        <f t="shared" si="11"/>
        <v>21.578000000000007</v>
      </c>
      <c r="S42" s="21">
        <f t="shared" si="11"/>
        <v>207.17899999999995</v>
      </c>
      <c r="T42" s="21">
        <f t="shared" si="11"/>
        <v>34.714000000000013</v>
      </c>
      <c r="U42" s="21">
        <f t="shared" si="11"/>
        <v>83.975999999999971</v>
      </c>
      <c r="V42" s="21">
        <f t="shared" si="11"/>
        <v>66.963999999999956</v>
      </c>
      <c r="W42" s="21">
        <f t="shared" si="11"/>
        <v>21.525000000000006</v>
      </c>
      <c r="X42" s="21">
        <f t="shared" si="11"/>
        <v>181.4</v>
      </c>
      <c r="Y42" s="21">
        <f t="shared" si="11"/>
        <v>-8.8800000000000168</v>
      </c>
      <c r="Z42" s="21">
        <f t="shared" si="11"/>
        <v>67.887</v>
      </c>
      <c r="AA42" s="21">
        <f t="shared" si="11"/>
        <v>86.493000000000023</v>
      </c>
      <c r="AB42" s="21">
        <f t="shared" si="11"/>
        <v>35.948999999999998</v>
      </c>
      <c r="AC42" s="21">
        <f t="shared" si="11"/>
        <v>136.50799999999998</v>
      </c>
      <c r="AD42" s="21">
        <f t="shared" si="11"/>
        <v>38.143000000000015</v>
      </c>
      <c r="AE42" s="21">
        <f t="shared" si="11"/>
        <v>60.289999999999949</v>
      </c>
    </row>
    <row r="43" spans="2:31" x14ac:dyDescent="0.25">
      <c r="B43" s="15"/>
      <c r="C43" s="19"/>
      <c r="D43" s="20"/>
      <c r="E43" s="20"/>
      <c r="F43" s="20"/>
      <c r="G43" s="20"/>
      <c r="H43" s="20"/>
      <c r="I43" s="20"/>
      <c r="J43" s="20"/>
      <c r="K43" s="20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2:31" x14ac:dyDescent="0.25">
      <c r="B44" s="13" t="s">
        <v>144</v>
      </c>
      <c r="C44" s="19"/>
      <c r="D44" s="20"/>
      <c r="E44" s="20"/>
      <c r="F44" s="20"/>
      <c r="G44" s="20"/>
      <c r="H44" s="20"/>
      <c r="I44" s="20"/>
      <c r="J44" s="20"/>
      <c r="K44" s="20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2:31" x14ac:dyDescent="0.25">
      <c r="B45" s="15" t="s">
        <v>145</v>
      </c>
      <c r="C45" s="19">
        <v>48.366999999999997</v>
      </c>
      <c r="D45" s="20">
        <v>161.4</v>
      </c>
      <c r="E45" s="20">
        <v>-9.5239999999999991</v>
      </c>
      <c r="F45" s="20">
        <v>72.17</v>
      </c>
      <c r="G45" s="20">
        <v>132.21700000000001</v>
      </c>
      <c r="H45" s="20">
        <v>172.56299999999999</v>
      </c>
      <c r="I45" s="20">
        <v>53.027999999999999</v>
      </c>
      <c r="J45" s="20">
        <v>52.308</v>
      </c>
      <c r="K45" s="20">
        <v>92.477000000000004</v>
      </c>
      <c r="L45" s="21">
        <v>96.352000000000004</v>
      </c>
      <c r="M45" s="21">
        <v>45.975999999999999</v>
      </c>
      <c r="N45" s="21">
        <v>204.2</v>
      </c>
      <c r="O45" s="21">
        <v>14.919</v>
      </c>
      <c r="P45" s="21">
        <v>106.3</v>
      </c>
      <c r="Q45" s="21">
        <v>60.268000000000015</v>
      </c>
      <c r="R45" s="21">
        <v>23.294000000000008</v>
      </c>
      <c r="S45" s="21">
        <v>208.96699999999996</v>
      </c>
      <c r="T45" s="21">
        <v>36.198000000000036</v>
      </c>
      <c r="U45" s="21">
        <v>84.553999999999959</v>
      </c>
      <c r="V45" s="21">
        <v>66.738999999999947</v>
      </c>
      <c r="W45" s="21">
        <v>21.476000000000006</v>
      </c>
      <c r="X45" s="21">
        <v>181.7</v>
      </c>
      <c r="Y45" s="21">
        <v>-7.9489999999999554</v>
      </c>
      <c r="Z45" s="21">
        <v>67.432999999999964</v>
      </c>
      <c r="AA45" s="21">
        <v>86.409000000000034</v>
      </c>
      <c r="AB45" s="21">
        <v>35.835999999999999</v>
      </c>
      <c r="AC45" s="21">
        <v>135.79699999999997</v>
      </c>
      <c r="AD45" s="21">
        <v>38.14</v>
      </c>
      <c r="AE45" s="21">
        <v>60.347999999999949</v>
      </c>
    </row>
    <row r="46" spans="2:31" x14ac:dyDescent="0.25">
      <c r="B46" s="15" t="s">
        <v>130</v>
      </c>
      <c r="C46" s="19">
        <v>-2.6110000000000002</v>
      </c>
      <c r="D46" s="20">
        <v>0.36499999999999999</v>
      </c>
      <c r="E46" s="20">
        <v>-1.91</v>
      </c>
      <c r="F46" s="20">
        <v>-0.53400000000000003</v>
      </c>
      <c r="G46" s="20">
        <v>0.13700000000000001</v>
      </c>
      <c r="H46" s="20">
        <v>0.51800000000000002</v>
      </c>
      <c r="I46" s="20">
        <v>-0.66600000000000004</v>
      </c>
      <c r="J46" s="20">
        <v>-1.9710000000000001</v>
      </c>
      <c r="K46" s="20">
        <v>0.28299999999999997</v>
      </c>
      <c r="L46" s="21">
        <v>0.61699999999999999</v>
      </c>
      <c r="M46" s="21">
        <v>-0.55800000000000005</v>
      </c>
      <c r="N46" s="21">
        <v>-2.9</v>
      </c>
      <c r="O46" s="21">
        <v>-0.58199999999999996</v>
      </c>
      <c r="P46" s="21">
        <v>-0.4</v>
      </c>
      <c r="Q46" s="21">
        <v>-0.75600000000000023</v>
      </c>
      <c r="R46" s="21">
        <v>-1.7160000000000002</v>
      </c>
      <c r="S46" s="21">
        <v>-1.788</v>
      </c>
      <c r="T46" s="21">
        <v>-1.484</v>
      </c>
      <c r="U46" s="21">
        <v>-0.57800000000000007</v>
      </c>
      <c r="V46" s="21">
        <v>0.22500000000000003</v>
      </c>
      <c r="W46" s="21">
        <v>4.8999999999999988E-2</v>
      </c>
      <c r="X46" s="21">
        <v>-0.3</v>
      </c>
      <c r="Y46" s="21">
        <v>-0.93100000000000005</v>
      </c>
      <c r="Z46" s="21">
        <v>0.45400000000000001</v>
      </c>
      <c r="AA46" s="21">
        <v>8.4000000000000005E-2</v>
      </c>
      <c r="AB46" s="21">
        <v>0.113</v>
      </c>
      <c r="AC46" s="21">
        <v>0.71099999999999997</v>
      </c>
      <c r="AD46" s="21">
        <v>3.0000000000000027E-3</v>
      </c>
      <c r="AE46" s="21">
        <v>-5.8000000000000052E-2</v>
      </c>
    </row>
    <row r="47" spans="2:31" x14ac:dyDescent="0.25">
      <c r="B47" s="15"/>
      <c r="C47" s="42"/>
    </row>
    <row r="48" spans="2:31" x14ac:dyDescent="0.25">
      <c r="B48" s="15"/>
      <c r="C48" s="42"/>
    </row>
    <row r="49" spans="2:31" x14ac:dyDescent="0.25">
      <c r="B49" s="16" t="s">
        <v>146</v>
      </c>
      <c r="C49" s="17" t="s">
        <v>85</v>
      </c>
      <c r="D49" s="18" t="s">
        <v>86</v>
      </c>
      <c r="E49" s="18" t="s">
        <v>87</v>
      </c>
      <c r="F49" s="18" t="s">
        <v>88</v>
      </c>
      <c r="G49" s="43" t="s">
        <v>89</v>
      </c>
      <c r="H49" s="43" t="s">
        <v>90</v>
      </c>
      <c r="I49" s="18" t="s">
        <v>91</v>
      </c>
      <c r="J49" s="18" t="s">
        <v>92</v>
      </c>
      <c r="K49" s="43" t="s">
        <v>93</v>
      </c>
      <c r="L49" s="44" t="s">
        <v>94</v>
      </c>
      <c r="M49" s="44" t="s">
        <v>95</v>
      </c>
      <c r="N49" s="44" t="s">
        <v>96</v>
      </c>
      <c r="O49" s="44" t="s">
        <v>97</v>
      </c>
      <c r="P49" s="44" t="s">
        <v>98</v>
      </c>
      <c r="Q49" s="44" t="s">
        <v>99</v>
      </c>
      <c r="R49" s="44" t="s">
        <v>100</v>
      </c>
      <c r="S49" s="44" t="s">
        <v>101</v>
      </c>
      <c r="T49" s="44" t="s">
        <v>102</v>
      </c>
      <c r="U49" s="44" t="s">
        <v>103</v>
      </c>
      <c r="V49" s="44" t="s">
        <v>104</v>
      </c>
      <c r="W49" s="44" t="s">
        <v>105</v>
      </c>
      <c r="X49" s="44" t="s">
        <v>106</v>
      </c>
      <c r="Y49" s="44" t="s">
        <v>107</v>
      </c>
      <c r="Z49" s="44" t="s">
        <v>108</v>
      </c>
      <c r="AA49" s="44" t="s">
        <v>109</v>
      </c>
      <c r="AB49" s="44" t="s">
        <v>110</v>
      </c>
      <c r="AC49" s="44" t="s">
        <v>111</v>
      </c>
      <c r="AD49" s="44" t="s">
        <v>112</v>
      </c>
      <c r="AE49" s="44" t="s">
        <v>113</v>
      </c>
    </row>
    <row r="50" spans="2:31" x14ac:dyDescent="0.25">
      <c r="B50" s="15" t="s">
        <v>147</v>
      </c>
      <c r="C50" s="35">
        <f>C14</f>
        <v>114.72599999999986</v>
      </c>
      <c r="D50" s="36">
        <f t="shared" ref="D50:F50" si="12">D14</f>
        <v>142.56299999999999</v>
      </c>
      <c r="E50" s="36">
        <f t="shared" si="12"/>
        <v>-11.494999999999946</v>
      </c>
      <c r="F50" s="36">
        <f t="shared" si="12"/>
        <v>66.240999999999985</v>
      </c>
      <c r="G50" s="36">
        <f>G14</f>
        <v>128.20099999999988</v>
      </c>
      <c r="H50" s="36">
        <f>H14</f>
        <v>180.3840000000001</v>
      </c>
      <c r="I50" s="36">
        <f t="shared" ref="I50:J50" si="13">I14</f>
        <v>55.602000000000032</v>
      </c>
      <c r="J50" s="36">
        <f t="shared" si="13"/>
        <v>58.99199999999999</v>
      </c>
      <c r="K50" s="36">
        <f>K14</f>
        <v>140.31499999999991</v>
      </c>
      <c r="L50" s="37">
        <f>L14</f>
        <v>160.46100000000004</v>
      </c>
      <c r="M50" s="37">
        <f t="shared" ref="M50:AE50" si="14">M14</f>
        <v>21.884999999999966</v>
      </c>
      <c r="N50" s="37">
        <f>N14</f>
        <v>337.11200000000008</v>
      </c>
      <c r="O50" s="37">
        <f t="shared" si="14"/>
        <v>64.795999999999964</v>
      </c>
      <c r="P50" s="37">
        <f t="shared" si="14"/>
        <v>133.31099999999989</v>
      </c>
      <c r="Q50" s="37">
        <f t="shared" si="14"/>
        <v>136.523</v>
      </c>
      <c r="R50" s="37">
        <f t="shared" si="14"/>
        <v>2.4819999999999762</v>
      </c>
      <c r="S50" s="37">
        <f t="shared" si="14"/>
        <v>260.34099999999995</v>
      </c>
      <c r="T50" s="37">
        <f t="shared" si="14"/>
        <v>62.315000000000005</v>
      </c>
      <c r="U50" s="37">
        <f t="shared" si="14"/>
        <v>109.34600000000003</v>
      </c>
      <c r="V50" s="37">
        <f t="shared" si="14"/>
        <v>95.253000000000014</v>
      </c>
      <c r="W50" s="37">
        <f t="shared" si="14"/>
        <v>-6.5889999999999684</v>
      </c>
      <c r="X50" s="37">
        <f t="shared" si="14"/>
        <v>212.1</v>
      </c>
      <c r="Y50" s="37">
        <f t="shared" si="14"/>
        <v>47.481000000000158</v>
      </c>
      <c r="Z50" s="37">
        <f t="shared" si="14"/>
        <v>86.02200000000002</v>
      </c>
      <c r="AA50" s="37">
        <f t="shared" si="14"/>
        <v>76.47</v>
      </c>
      <c r="AB50" s="37">
        <f t="shared" si="14"/>
        <v>2.1689999999999987</v>
      </c>
      <c r="AC50" s="37">
        <f t="shared" si="14"/>
        <v>193.69299999999998</v>
      </c>
      <c r="AD50" s="37">
        <f t="shared" si="14"/>
        <v>43.405999999999942</v>
      </c>
      <c r="AE50" s="37">
        <f t="shared" si="14"/>
        <v>81.009</v>
      </c>
    </row>
    <row r="51" spans="2:31" x14ac:dyDescent="0.25">
      <c r="B51" s="15" t="s">
        <v>148</v>
      </c>
      <c r="C51" s="35">
        <v>32.375</v>
      </c>
      <c r="D51" s="36">
        <v>31.898</v>
      </c>
      <c r="E51" s="36">
        <v>30.297999999999998</v>
      </c>
      <c r="F51" s="36">
        <v>38.625999999999998</v>
      </c>
      <c r="G51" s="36">
        <v>25.814</v>
      </c>
      <c r="H51" s="36">
        <v>28.640999999999998</v>
      </c>
      <c r="I51" s="36">
        <v>28.122</v>
      </c>
      <c r="J51" s="36">
        <v>31</v>
      </c>
      <c r="K51" s="36">
        <v>28</v>
      </c>
      <c r="L51" s="37">
        <v>26</v>
      </c>
      <c r="M51" s="37">
        <v>23</v>
      </c>
      <c r="N51" s="37">
        <v>97</v>
      </c>
      <c r="O51" s="37">
        <v>24</v>
      </c>
      <c r="P51" s="37">
        <v>25</v>
      </c>
      <c r="Q51" s="37">
        <v>24</v>
      </c>
      <c r="R51" s="37">
        <v>25</v>
      </c>
      <c r="S51" s="37">
        <v>91</v>
      </c>
      <c r="T51" s="37">
        <v>24</v>
      </c>
      <c r="U51" s="37">
        <v>23</v>
      </c>
      <c r="V51" s="37">
        <v>23</v>
      </c>
      <c r="W51" s="37">
        <v>21</v>
      </c>
      <c r="X51" s="37">
        <v>36</v>
      </c>
      <c r="Y51" s="37">
        <v>10</v>
      </c>
      <c r="Z51" s="37">
        <v>10</v>
      </c>
      <c r="AA51" s="37">
        <v>8</v>
      </c>
      <c r="AB51" s="37">
        <v>8</v>
      </c>
      <c r="AC51" s="37">
        <v>27</v>
      </c>
      <c r="AD51" s="37">
        <v>7</v>
      </c>
      <c r="AE51" s="37">
        <v>8</v>
      </c>
    </row>
    <row r="52" spans="2:31" x14ac:dyDescent="0.25">
      <c r="B52" s="15" t="s">
        <v>149</v>
      </c>
      <c r="C52" s="35">
        <v>11.747</v>
      </c>
      <c r="D52" s="36">
        <v>11.625999999999999</v>
      </c>
      <c r="E52" s="36">
        <v>11.446999999999999</v>
      </c>
      <c r="F52" s="36">
        <v>8.8230000000000004</v>
      </c>
      <c r="G52" s="36">
        <v>8.0760000000000005</v>
      </c>
      <c r="H52" s="36">
        <v>7.3209999999999997</v>
      </c>
      <c r="I52" s="36">
        <v>7.4029999999999996</v>
      </c>
      <c r="J52" s="36">
        <v>7</v>
      </c>
      <c r="K52" s="36">
        <v>7</v>
      </c>
      <c r="L52" s="37">
        <v>6</v>
      </c>
      <c r="M52" s="37">
        <v>5</v>
      </c>
      <c r="N52" s="37">
        <v>21</v>
      </c>
      <c r="O52" s="37">
        <v>5</v>
      </c>
      <c r="P52" s="37">
        <v>5</v>
      </c>
      <c r="Q52" s="37">
        <v>5</v>
      </c>
      <c r="R52" s="37">
        <v>5</v>
      </c>
      <c r="S52" s="37">
        <v>19</v>
      </c>
      <c r="T52" s="37">
        <v>5</v>
      </c>
      <c r="U52" s="37">
        <v>5</v>
      </c>
      <c r="V52" s="37">
        <v>5</v>
      </c>
      <c r="W52" s="37">
        <v>4</v>
      </c>
      <c r="X52" s="37">
        <v>27</v>
      </c>
      <c r="Y52" s="37">
        <v>4</v>
      </c>
      <c r="Z52" s="37">
        <v>6</v>
      </c>
      <c r="AA52" s="37">
        <v>9</v>
      </c>
      <c r="AB52" s="37">
        <v>7</v>
      </c>
      <c r="AC52" s="37">
        <v>13</v>
      </c>
      <c r="AD52" s="37">
        <v>5</v>
      </c>
      <c r="AE52" s="37">
        <v>5</v>
      </c>
    </row>
    <row r="53" spans="2:31" x14ac:dyDescent="0.25">
      <c r="B53" s="15" t="s">
        <v>150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</row>
    <row r="54" spans="2:31" x14ac:dyDescent="0.25">
      <c r="B54" s="45" t="s">
        <v>151</v>
      </c>
      <c r="C54" s="46">
        <f t="shared" ref="C54:H54" si="15">SUM(C50:C53)</f>
        <v>158.84799999999984</v>
      </c>
      <c r="D54" s="47">
        <f t="shared" si="15"/>
        <v>186.08699999999999</v>
      </c>
      <c r="E54" s="47">
        <f t="shared" si="15"/>
        <v>30.250000000000053</v>
      </c>
      <c r="F54" s="47">
        <f t="shared" si="15"/>
        <v>113.69</v>
      </c>
      <c r="G54" s="47">
        <f t="shared" si="15"/>
        <v>162.09099999999987</v>
      </c>
      <c r="H54" s="47">
        <f t="shared" si="15"/>
        <v>216.34600000000009</v>
      </c>
      <c r="I54" s="47">
        <f t="shared" ref="I54" si="16">SUM(I50:I53)</f>
        <v>91.127000000000038</v>
      </c>
      <c r="J54" s="47">
        <f>SUM(J50:J53)</f>
        <v>96.99199999999999</v>
      </c>
      <c r="K54" s="47">
        <f>SUM(K50:K53)</f>
        <v>175.31499999999991</v>
      </c>
      <c r="L54" s="48">
        <f>SUM(L50:L53)</f>
        <v>192.46100000000004</v>
      </c>
      <c r="M54" s="48">
        <f t="shared" ref="M54:AE54" si="17">SUM(M50:M53)</f>
        <v>49.884999999999962</v>
      </c>
      <c r="N54" s="48">
        <f t="shared" si="17"/>
        <v>455.11200000000008</v>
      </c>
      <c r="O54" s="48">
        <f>SUM(O50:O53)-1</f>
        <v>92.795999999999964</v>
      </c>
      <c r="P54" s="48">
        <f>SUM(P50:P53)+1</f>
        <v>164.31099999999989</v>
      </c>
      <c r="Q54" s="48">
        <f t="shared" si="17"/>
        <v>165.523</v>
      </c>
      <c r="R54" s="48">
        <f t="shared" si="17"/>
        <v>32.481999999999978</v>
      </c>
      <c r="S54" s="48">
        <f>SUM(S50:S53)+1</f>
        <v>371.34099999999995</v>
      </c>
      <c r="T54" s="48">
        <f t="shared" si="17"/>
        <v>91.314999999999998</v>
      </c>
      <c r="U54" s="48">
        <f t="shared" si="17"/>
        <v>137.34600000000003</v>
      </c>
      <c r="V54" s="48">
        <f>SUM(V50:V53)+1</f>
        <v>124.25300000000001</v>
      </c>
      <c r="W54" s="48">
        <f t="shared" si="17"/>
        <v>18.41100000000003</v>
      </c>
      <c r="X54" s="48">
        <f>SUM(X50:X53)-1</f>
        <v>274.10000000000002</v>
      </c>
      <c r="Y54" s="48">
        <f t="shared" si="17"/>
        <v>61.481000000000158</v>
      </c>
      <c r="Z54" s="48">
        <f t="shared" si="17"/>
        <v>102.02200000000002</v>
      </c>
      <c r="AA54" s="48">
        <f>SUM(AA50:AA53)+1</f>
        <v>94.47</v>
      </c>
      <c r="AB54" s="48">
        <f t="shared" si="17"/>
        <v>17.168999999999997</v>
      </c>
      <c r="AC54" s="48">
        <f t="shared" si="17"/>
        <v>233.69299999999998</v>
      </c>
      <c r="AD54" s="48">
        <f>SUM(AD50:AD53)+1</f>
        <v>56.405999999999942</v>
      </c>
      <c r="AE54" s="48">
        <f t="shared" si="17"/>
        <v>94.009</v>
      </c>
    </row>
    <row r="55" spans="2:31" x14ac:dyDescent="0.25">
      <c r="B55" s="49" t="s">
        <v>152</v>
      </c>
      <c r="C55" s="50">
        <f t="shared" ref="C55:I55" si="18">C50/C4</f>
        <v>9.4656619552599144E-2</v>
      </c>
      <c r="D55" s="51">
        <f t="shared" si="18"/>
        <v>0.11031982480441394</v>
      </c>
      <c r="E55" s="51">
        <f t="shared" si="18"/>
        <v>-1.2616091086092277E-2</v>
      </c>
      <c r="F55" s="51">
        <f t="shared" si="18"/>
        <v>6.3370869930000337E-2</v>
      </c>
      <c r="G55" s="51">
        <f t="shared" si="18"/>
        <v>0.1132986075515318</v>
      </c>
      <c r="H55" s="51">
        <f t="shared" si="18"/>
        <v>0.14375770056535905</v>
      </c>
      <c r="I55" s="51">
        <f t="shared" si="18"/>
        <v>6.0981882671129771E-2</v>
      </c>
      <c r="J55" s="51">
        <f>J50/J4</f>
        <v>6.6298119013395149E-2</v>
      </c>
      <c r="K55" s="51">
        <f>K50/K4</f>
        <v>0.13992181968668035</v>
      </c>
      <c r="L55" s="52">
        <f>L50/L4</f>
        <v>0.1503351743328134</v>
      </c>
      <c r="M55" s="52">
        <f t="shared" ref="M55:AE55" si="19">M50/M4</f>
        <v>3.1107017521416674E-2</v>
      </c>
      <c r="N55" s="52">
        <f t="shared" si="19"/>
        <v>0.1020671881566311</v>
      </c>
      <c r="O55" s="52">
        <f>O50/O4</f>
        <v>8.4291207676176844E-2</v>
      </c>
      <c r="P55" s="52">
        <f t="shared" si="19"/>
        <v>0.14559006618177039</v>
      </c>
      <c r="Q55" s="52">
        <f t="shared" si="19"/>
        <v>0.1439085296501767</v>
      </c>
      <c r="R55" s="52">
        <f t="shared" si="19"/>
        <v>3.7056446134528581E-3</v>
      </c>
      <c r="S55" s="52">
        <f t="shared" si="19"/>
        <v>8.3398710230477971E-2</v>
      </c>
      <c r="T55" s="52">
        <f t="shared" si="19"/>
        <v>8.170315982693066E-2</v>
      </c>
      <c r="U55" s="52">
        <f t="shared" si="19"/>
        <v>0.12141124219292158</v>
      </c>
      <c r="V55" s="52">
        <f t="shared" si="19"/>
        <v>0.10714056737157879</v>
      </c>
      <c r="W55" s="52">
        <f t="shared" si="19"/>
        <v>-1.1574452238037717E-2</v>
      </c>
      <c r="X55" s="52">
        <f t="shared" si="19"/>
        <v>7.9150651192297652E-2</v>
      </c>
      <c r="Y55" s="52">
        <f t="shared" si="19"/>
        <v>6.8615649183147276E-2</v>
      </c>
      <c r="Z55" s="52">
        <f t="shared" si="19"/>
        <v>0.11063197140766333</v>
      </c>
      <c r="AA55" s="52">
        <f t="shared" si="19"/>
        <v>0.1038828013986888</v>
      </c>
      <c r="AB55" s="52">
        <f t="shared" si="19"/>
        <v>4.5759590210105901E-3</v>
      </c>
      <c r="AC55" s="52">
        <f t="shared" si="19"/>
        <v>8.8574565605394964E-2</v>
      </c>
      <c r="AD55" s="52">
        <f t="shared" si="19"/>
        <v>7.7847962781621705E-2</v>
      </c>
      <c r="AE55" s="52">
        <f t="shared" si="19"/>
        <v>0.12536754919742732</v>
      </c>
    </row>
    <row r="56" spans="2:31" x14ac:dyDescent="0.25">
      <c r="B56" s="49" t="s">
        <v>153</v>
      </c>
      <c r="C56" s="50">
        <f t="shared" ref="C56:F56" si="20">C54/C4</f>
        <v>0.13106021915425686</v>
      </c>
      <c r="D56" s="51">
        <f t="shared" si="20"/>
        <v>0.14400009285985127</v>
      </c>
      <c r="E56" s="51">
        <f t="shared" si="20"/>
        <v>3.320023970024305E-2</v>
      </c>
      <c r="F56" s="51">
        <f t="shared" si="20"/>
        <v>0.1087639709898966</v>
      </c>
      <c r="G56" s="51">
        <f>G54/G4</f>
        <v>0.14324915247646541</v>
      </c>
      <c r="H56" s="51">
        <f>H54/H4</f>
        <v>0.17241775039090587</v>
      </c>
      <c r="I56" s="51">
        <f t="shared" ref="I56:J56" si="21">I54/I4</f>
        <v>9.9944175068739288E-2</v>
      </c>
      <c r="J56" s="51">
        <f t="shared" si="21"/>
        <v>0.10900439312698709</v>
      </c>
      <c r="K56" s="51">
        <f>K54/K4</f>
        <v>0.17482374527577499</v>
      </c>
      <c r="L56" s="52">
        <f>L54/L4</f>
        <v>0.18031582744260349</v>
      </c>
      <c r="M56" s="52">
        <f t="shared" ref="M56:AE56" si="22">M54/M4</f>
        <v>7.0905806216855022E-2</v>
      </c>
      <c r="N56" s="52">
        <f t="shared" si="22"/>
        <v>0.13779397392065748</v>
      </c>
      <c r="O56" s="52">
        <f t="shared" si="22"/>
        <v>0.12071558286805525</v>
      </c>
      <c r="P56" s="52">
        <f t="shared" si="22"/>
        <v>0.17944542734202637</v>
      </c>
      <c r="Q56" s="52">
        <f t="shared" si="22"/>
        <v>0.17447735219183727</v>
      </c>
      <c r="R56" s="52">
        <f t="shared" si="22"/>
        <v>4.8495869594752945E-2</v>
      </c>
      <c r="S56" s="52">
        <f t="shared" si="22"/>
        <v>0.11895690826913902</v>
      </c>
      <c r="T56" s="52">
        <f t="shared" si="22"/>
        <v>0.11972597351514359</v>
      </c>
      <c r="U56" s="52">
        <f t="shared" si="22"/>
        <v>0.15250076335877863</v>
      </c>
      <c r="V56" s="52">
        <f t="shared" si="22"/>
        <v>0.13975976523175943</v>
      </c>
      <c r="W56" s="52">
        <f t="shared" si="22"/>
        <v>3.2341362900973405E-2</v>
      </c>
      <c r="X56" s="52">
        <f t="shared" si="22"/>
        <v>0.10228756950404898</v>
      </c>
      <c r="Y56" s="52">
        <f t="shared" si="22"/>
        <v>8.88473016033587E-2</v>
      </c>
      <c r="Z56" s="52">
        <f t="shared" si="22"/>
        <v>0.13120939976927562</v>
      </c>
      <c r="AA56" s="52">
        <f t="shared" si="22"/>
        <v>0.12833540274792901</v>
      </c>
      <c r="AB56" s="52">
        <f t="shared" si="22"/>
        <v>3.6221595404209703E-2</v>
      </c>
      <c r="AC56" s="52">
        <f t="shared" si="22"/>
        <v>0.10686630884968257</v>
      </c>
      <c r="AD56" s="52">
        <f t="shared" si="22"/>
        <v>0.10116325366677775</v>
      </c>
      <c r="AE56" s="52">
        <f t="shared" si="22"/>
        <v>0.14548603158292223</v>
      </c>
    </row>
    <row r="57" spans="2:31" x14ac:dyDescent="0.25">
      <c r="B57" s="15"/>
      <c r="C57" s="42"/>
    </row>
    <row r="58" spans="2:31" x14ac:dyDescent="0.25">
      <c r="B58" s="15"/>
      <c r="C58" s="42"/>
    </row>
    <row r="59" spans="2:31" x14ac:dyDescent="0.25">
      <c r="B59" s="16" t="s">
        <v>154</v>
      </c>
      <c r="C59" s="17" t="s">
        <v>85</v>
      </c>
      <c r="D59" s="18" t="s">
        <v>86</v>
      </c>
      <c r="E59" s="18" t="s">
        <v>87</v>
      </c>
      <c r="F59" s="18" t="s">
        <v>88</v>
      </c>
      <c r="G59" s="18" t="s">
        <v>89</v>
      </c>
      <c r="H59" s="18" t="s">
        <v>90</v>
      </c>
      <c r="I59" s="18" t="s">
        <v>91</v>
      </c>
      <c r="J59" s="18" t="s">
        <v>92</v>
      </c>
      <c r="K59" s="18" t="s">
        <v>93</v>
      </c>
      <c r="L59" s="16" t="s">
        <v>94</v>
      </c>
      <c r="M59" s="16" t="s">
        <v>95</v>
      </c>
      <c r="N59" s="16" t="s">
        <v>96</v>
      </c>
      <c r="O59" s="16" t="s">
        <v>97</v>
      </c>
      <c r="P59" s="16" t="s">
        <v>98</v>
      </c>
      <c r="Q59" s="16" t="s">
        <v>99</v>
      </c>
      <c r="R59" s="16" t="s">
        <v>100</v>
      </c>
      <c r="S59" s="16" t="s">
        <v>101</v>
      </c>
      <c r="T59" s="16" t="s">
        <v>102</v>
      </c>
      <c r="U59" s="16" t="s">
        <v>103</v>
      </c>
      <c r="V59" s="16" t="s">
        <v>104</v>
      </c>
      <c r="W59" s="16" t="s">
        <v>105</v>
      </c>
      <c r="X59" s="16" t="s">
        <v>106</v>
      </c>
      <c r="Y59" s="16" t="s">
        <v>107</v>
      </c>
      <c r="Z59" s="16" t="s">
        <v>108</v>
      </c>
      <c r="AA59" s="16" t="s">
        <v>109</v>
      </c>
      <c r="AB59" s="16" t="s">
        <v>110</v>
      </c>
      <c r="AC59" s="16" t="s">
        <v>111</v>
      </c>
      <c r="AD59" s="16" t="s">
        <v>112</v>
      </c>
      <c r="AE59" s="16" t="s">
        <v>113</v>
      </c>
    </row>
    <row r="60" spans="2:31" x14ac:dyDescent="0.25">
      <c r="B60" s="15" t="s">
        <v>116</v>
      </c>
      <c r="C60" s="53">
        <f t="shared" ref="C60:F60" si="23">C6</f>
        <v>306.45199999999988</v>
      </c>
      <c r="D60" s="54">
        <f t="shared" si="23"/>
        <v>348.88099999999997</v>
      </c>
      <c r="E60" s="54">
        <f t="shared" si="23"/>
        <v>201.28600000000006</v>
      </c>
      <c r="F60" s="54">
        <f t="shared" si="23"/>
        <v>251.73599999999999</v>
      </c>
      <c r="G60" s="54">
        <f>G6</f>
        <v>316.69199999999989</v>
      </c>
      <c r="H60" s="54">
        <f>H6</f>
        <v>378.56900000000007</v>
      </c>
      <c r="I60" s="54">
        <f t="shared" ref="I60:J60" si="24">I6</f>
        <v>237.27700000000004</v>
      </c>
      <c r="J60" s="54">
        <f t="shared" si="24"/>
        <v>232.29399999999998</v>
      </c>
      <c r="K60" s="54">
        <f>K6</f>
        <v>298.38299999999992</v>
      </c>
      <c r="L60" s="55">
        <f>L6</f>
        <v>327.00800000000004</v>
      </c>
      <c r="M60" s="55">
        <f t="shared" ref="M60:AE60" si="25">M6</f>
        <v>183.45799999999997</v>
      </c>
      <c r="N60" s="55">
        <f t="shared" si="25"/>
        <v>929.21500000000015</v>
      </c>
      <c r="O60" s="55">
        <f t="shared" si="25"/>
        <v>206.77599999999995</v>
      </c>
      <c r="P60" s="55">
        <f t="shared" si="25"/>
        <v>282.64899999999989</v>
      </c>
      <c r="Q60" s="55">
        <f t="shared" si="25"/>
        <v>281.31799999999998</v>
      </c>
      <c r="R60" s="55">
        <f t="shared" si="25"/>
        <v>158.47199999999998</v>
      </c>
      <c r="S60" s="55">
        <f t="shared" si="25"/>
        <v>813.31</v>
      </c>
      <c r="T60" s="55">
        <f t="shared" si="25"/>
        <v>199.63499999999999</v>
      </c>
      <c r="U60" s="55">
        <f t="shared" si="25"/>
        <v>243.44100000000003</v>
      </c>
      <c r="V60" s="55">
        <f t="shared" si="25"/>
        <v>237.8</v>
      </c>
      <c r="W60" s="55">
        <f t="shared" si="25"/>
        <v>132.44100000000003</v>
      </c>
      <c r="X60" s="55">
        <f t="shared" si="25"/>
        <v>679.79999999999973</v>
      </c>
      <c r="Y60" s="55">
        <f t="shared" si="25"/>
        <v>174.35800000000017</v>
      </c>
      <c r="Z60" s="55">
        <f t="shared" si="25"/>
        <v>201.26900000000001</v>
      </c>
      <c r="AA60" s="55">
        <f t="shared" si="25"/>
        <v>195.58600000000001</v>
      </c>
      <c r="AB60" s="55">
        <f t="shared" si="25"/>
        <v>108.53100000000001</v>
      </c>
      <c r="AC60" s="55">
        <f t="shared" si="25"/>
        <v>584.077</v>
      </c>
      <c r="AD60" s="55">
        <f t="shared" si="25"/>
        <v>136.61699999999996</v>
      </c>
      <c r="AE60" s="55">
        <f t="shared" si="25"/>
        <v>171.43799999999999</v>
      </c>
    </row>
    <row r="61" spans="2:31" x14ac:dyDescent="0.25">
      <c r="B61" s="15" t="s">
        <v>114</v>
      </c>
      <c r="C61" s="53">
        <f t="shared" ref="C61:F61" si="26">C4</f>
        <v>1212.0229999999999</v>
      </c>
      <c r="D61" s="54">
        <f t="shared" si="26"/>
        <v>1292.27</v>
      </c>
      <c r="E61" s="54">
        <f t="shared" si="26"/>
        <v>911.13800000000003</v>
      </c>
      <c r="F61" s="54">
        <f t="shared" si="26"/>
        <v>1045.2909999999999</v>
      </c>
      <c r="G61" s="54">
        <f>G4</f>
        <v>1131.5319999999999</v>
      </c>
      <c r="H61" s="54">
        <f>H4</f>
        <v>1254.778</v>
      </c>
      <c r="I61" s="54">
        <f t="shared" ref="I61:J61" si="27">I4</f>
        <v>911.779</v>
      </c>
      <c r="J61" s="54">
        <f t="shared" si="27"/>
        <v>889.79899999999998</v>
      </c>
      <c r="K61" s="54">
        <f>K4</f>
        <v>1002.81</v>
      </c>
      <c r="L61" s="55">
        <f>L4</f>
        <v>1067.355</v>
      </c>
      <c r="M61" s="55">
        <f t="shared" ref="M61:AE61" si="28">M4</f>
        <v>703.53899999999999</v>
      </c>
      <c r="N61" s="55">
        <f t="shared" si="28"/>
        <v>3302.8440000000001</v>
      </c>
      <c r="O61" s="55">
        <f t="shared" si="28"/>
        <v>768.71600000000001</v>
      </c>
      <c r="P61" s="55">
        <f t="shared" si="28"/>
        <v>915.66000000000008</v>
      </c>
      <c r="Q61" s="55">
        <f t="shared" si="28"/>
        <v>948.67900000000009</v>
      </c>
      <c r="R61" s="55">
        <f t="shared" si="28"/>
        <v>669.78899999999999</v>
      </c>
      <c r="S61" s="55">
        <f t="shared" si="28"/>
        <v>3121.643</v>
      </c>
      <c r="T61" s="55">
        <f t="shared" si="28"/>
        <v>762.69999999999982</v>
      </c>
      <c r="U61" s="55">
        <f t="shared" si="28"/>
        <v>900.62500000000023</v>
      </c>
      <c r="V61" s="55">
        <f t="shared" si="28"/>
        <v>889.04700000000003</v>
      </c>
      <c r="W61" s="55">
        <f t="shared" si="28"/>
        <v>569.27099999999996</v>
      </c>
      <c r="X61" s="55">
        <f t="shared" si="28"/>
        <v>2679.7</v>
      </c>
      <c r="Y61" s="55">
        <f t="shared" si="28"/>
        <v>691.9849999999999</v>
      </c>
      <c r="Z61" s="55">
        <f t="shared" si="28"/>
        <v>777.55099999999993</v>
      </c>
      <c r="AA61" s="55">
        <f t="shared" si="28"/>
        <v>736.11799999999994</v>
      </c>
      <c r="AB61" s="55">
        <f t="shared" si="28"/>
        <v>473.99900000000002</v>
      </c>
      <c r="AC61" s="55">
        <f t="shared" si="28"/>
        <v>2186.779</v>
      </c>
      <c r="AD61" s="55">
        <f t="shared" si="28"/>
        <v>557.57400000000007</v>
      </c>
      <c r="AE61" s="55">
        <f t="shared" si="28"/>
        <v>646.17199999999991</v>
      </c>
    </row>
    <row r="62" spans="2:31" x14ac:dyDescent="0.25">
      <c r="B62" s="45" t="s">
        <v>155</v>
      </c>
      <c r="C62" s="56">
        <f t="shared" ref="C62:F62" si="29">C60/C61</f>
        <v>0.25284338663540207</v>
      </c>
      <c r="D62" s="57">
        <f t="shared" si="29"/>
        <v>0.26997531475620418</v>
      </c>
      <c r="E62" s="57">
        <f t="shared" si="29"/>
        <v>0.22091713878687977</v>
      </c>
      <c r="F62" s="57">
        <f t="shared" si="29"/>
        <v>0.24082863049619677</v>
      </c>
      <c r="G62" s="57">
        <f>G60/G61</f>
        <v>0.27987896055966593</v>
      </c>
      <c r="H62" s="57">
        <f>H60/H61</f>
        <v>0.3017019743731561</v>
      </c>
      <c r="I62" s="57">
        <f t="shared" ref="I62:J62" si="30">I60/I61</f>
        <v>0.26023521050605469</v>
      </c>
      <c r="J62" s="57">
        <f t="shared" si="30"/>
        <v>0.26106345365638756</v>
      </c>
      <c r="K62" s="57">
        <f>K60/K61</f>
        <v>0.29754689323002359</v>
      </c>
      <c r="L62" s="58">
        <f>L60/L61</f>
        <v>0.30637229412894496</v>
      </c>
      <c r="M62" s="58">
        <f t="shared" ref="M62:AE62" si="31">M60/M61</f>
        <v>0.26076450630313314</v>
      </c>
      <c r="N62" s="58">
        <f t="shared" si="31"/>
        <v>0.28133784096372705</v>
      </c>
      <c r="O62" s="58">
        <f t="shared" si="31"/>
        <v>0.2689888073098517</v>
      </c>
      <c r="P62" s="58">
        <f t="shared" si="31"/>
        <v>0.30868335408339326</v>
      </c>
      <c r="Q62" s="58">
        <f t="shared" si="31"/>
        <v>0.29653655240602983</v>
      </c>
      <c r="R62" s="58">
        <f t="shared" si="31"/>
        <v>0.23659988444121952</v>
      </c>
      <c r="S62" s="58">
        <f t="shared" si="31"/>
        <v>0.26053908150291366</v>
      </c>
      <c r="T62" s="58">
        <f t="shared" si="31"/>
        <v>0.26174773829815134</v>
      </c>
      <c r="U62" s="58">
        <f t="shared" si="31"/>
        <v>0.27030229007633583</v>
      </c>
      <c r="V62" s="58">
        <f t="shared" si="31"/>
        <v>0.26747742245348111</v>
      </c>
      <c r="W62" s="58">
        <f t="shared" si="31"/>
        <v>0.23265017891303094</v>
      </c>
      <c r="X62" s="58">
        <f t="shared" si="31"/>
        <v>0.25368511400529903</v>
      </c>
      <c r="Y62" s="58">
        <f t="shared" si="31"/>
        <v>0.25196788947737336</v>
      </c>
      <c r="Z62" s="58">
        <f t="shared" si="31"/>
        <v>0.25884990180708406</v>
      </c>
      <c r="AA62" s="58">
        <f t="shared" si="31"/>
        <v>0.26569924930513861</v>
      </c>
      <c r="AB62" s="58">
        <f t="shared" si="31"/>
        <v>0.22896883748699892</v>
      </c>
      <c r="AC62" s="58">
        <f t="shared" si="31"/>
        <v>0.26709466297234424</v>
      </c>
      <c r="AD62" s="58">
        <f t="shared" si="31"/>
        <v>0.24502039191210484</v>
      </c>
      <c r="AE62" s="58">
        <f t="shared" si="31"/>
        <v>0.26531326024649787</v>
      </c>
    </row>
    <row r="63" spans="2:31" x14ac:dyDescent="0.25">
      <c r="B63" s="15"/>
      <c r="C63" s="42"/>
    </row>
    <row r="64" spans="2:31" x14ac:dyDescent="0.25">
      <c r="B64" s="15"/>
      <c r="C64" s="42"/>
    </row>
    <row r="65" spans="2:31" x14ac:dyDescent="0.25">
      <c r="B65" s="16" t="s">
        <v>68</v>
      </c>
      <c r="C65" s="17" t="s">
        <v>85</v>
      </c>
      <c r="D65" s="18" t="s">
        <v>86</v>
      </c>
      <c r="E65" s="18" t="s">
        <v>87</v>
      </c>
      <c r="F65" s="18" t="s">
        <v>88</v>
      </c>
      <c r="G65" s="18" t="s">
        <v>89</v>
      </c>
      <c r="H65" s="18" t="s">
        <v>90</v>
      </c>
      <c r="I65" s="18" t="s">
        <v>91</v>
      </c>
      <c r="J65" s="18" t="s">
        <v>92</v>
      </c>
      <c r="K65" s="18" t="s">
        <v>93</v>
      </c>
      <c r="L65" s="16" t="s">
        <v>94</v>
      </c>
      <c r="M65" s="16" t="s">
        <v>95</v>
      </c>
      <c r="N65" s="16" t="s">
        <v>96</v>
      </c>
      <c r="O65" s="16" t="s">
        <v>97</v>
      </c>
      <c r="P65" s="16" t="s">
        <v>98</v>
      </c>
      <c r="Q65" s="16" t="s">
        <v>99</v>
      </c>
      <c r="R65" s="16" t="s">
        <v>100</v>
      </c>
      <c r="S65" s="16" t="s">
        <v>101</v>
      </c>
      <c r="T65" s="16" t="s">
        <v>102</v>
      </c>
      <c r="U65" s="16" t="s">
        <v>103</v>
      </c>
      <c r="V65" s="16" t="s">
        <v>104</v>
      </c>
      <c r="W65" s="16" t="s">
        <v>105</v>
      </c>
      <c r="X65" s="16" t="s">
        <v>106</v>
      </c>
      <c r="Y65" s="16" t="s">
        <v>107</v>
      </c>
      <c r="Z65" s="16" t="s">
        <v>108</v>
      </c>
      <c r="AA65" s="16" t="s">
        <v>109</v>
      </c>
      <c r="AB65" s="16" t="s">
        <v>110</v>
      </c>
      <c r="AC65" s="16" t="s">
        <v>111</v>
      </c>
      <c r="AD65" s="16" t="s">
        <v>112</v>
      </c>
      <c r="AE65" s="16" t="s">
        <v>113</v>
      </c>
    </row>
    <row r="66" spans="2:31" x14ac:dyDescent="0.25">
      <c r="B66" s="15" t="s">
        <v>125</v>
      </c>
      <c r="C66" s="35">
        <f t="shared" ref="C66:I66" si="32">C17</f>
        <v>100.44</v>
      </c>
      <c r="D66" s="36">
        <f t="shared" si="32"/>
        <v>133.23299999999998</v>
      </c>
      <c r="E66" s="36">
        <f t="shared" si="32"/>
        <v>-25.013999999999999</v>
      </c>
      <c r="F66" s="36">
        <f t="shared" si="32"/>
        <v>57.019999999999996</v>
      </c>
      <c r="G66" s="36">
        <f t="shared" si="32"/>
        <v>128.86799999999999</v>
      </c>
      <c r="H66" s="36">
        <f t="shared" si="32"/>
        <v>174.86599999999999</v>
      </c>
      <c r="I66" s="36">
        <f t="shared" si="32"/>
        <v>51.796999999999997</v>
      </c>
      <c r="J66" s="36">
        <f>J17</f>
        <v>55.802</v>
      </c>
      <c r="K66" s="36">
        <f>K17</f>
        <v>112.673</v>
      </c>
      <c r="L66" s="37">
        <f>L17</f>
        <v>151.79499999999999</v>
      </c>
      <c r="M66" s="37">
        <f t="shared" ref="M66:AE66" si="33">M17</f>
        <v>14.368000000000002</v>
      </c>
      <c r="N66" s="37">
        <f t="shared" si="33"/>
        <v>320.82400000000001</v>
      </c>
      <c r="O66" s="37">
        <f t="shared" si="33"/>
        <v>72.257000000000005</v>
      </c>
      <c r="P66" s="37">
        <f t="shared" si="33"/>
        <v>123.65899999999995</v>
      </c>
      <c r="Q66" s="37">
        <f t="shared" si="33"/>
        <v>135.06400000000002</v>
      </c>
      <c r="R66" s="37">
        <f t="shared" si="33"/>
        <v>-10.168999999999995</v>
      </c>
      <c r="S66" s="37">
        <f t="shared" si="33"/>
        <v>232.62499999999994</v>
      </c>
      <c r="T66" s="37">
        <f t="shared" si="33"/>
        <v>63.5</v>
      </c>
      <c r="U66" s="37">
        <f t="shared" si="33"/>
        <v>98.651999999999987</v>
      </c>
      <c r="V66" s="37">
        <f t="shared" si="33"/>
        <v>83.629999999999953</v>
      </c>
      <c r="W66" s="37">
        <f t="shared" si="33"/>
        <v>-13.156999999999996</v>
      </c>
      <c r="X66" s="37">
        <f t="shared" si="33"/>
        <v>190.3</v>
      </c>
      <c r="Y66" s="37">
        <f t="shared" si="33"/>
        <v>39.322999999999986</v>
      </c>
      <c r="Z66" s="37">
        <f t="shared" si="33"/>
        <v>81.375</v>
      </c>
      <c r="AA66" s="37">
        <f t="shared" si="33"/>
        <v>71.29800000000003</v>
      </c>
      <c r="AB66" s="37">
        <f t="shared" si="33"/>
        <v>-1.7340000000000018</v>
      </c>
      <c r="AC66" s="37">
        <f t="shared" si="33"/>
        <v>174.15499999999997</v>
      </c>
      <c r="AD66" s="37">
        <f t="shared" si="33"/>
        <v>33.930000000000007</v>
      </c>
      <c r="AE66" s="37">
        <f t="shared" si="33"/>
        <v>77.674999999999955</v>
      </c>
    </row>
    <row r="67" spans="2:31" x14ac:dyDescent="0.25">
      <c r="B67" s="15" t="s">
        <v>156</v>
      </c>
      <c r="C67" s="35">
        <v>16.834337099999999</v>
      </c>
      <c r="D67" s="36">
        <v>13.257338499999999</v>
      </c>
      <c r="E67" s="36">
        <v>10.536567100000001</v>
      </c>
      <c r="F67" s="36">
        <v>10.461</v>
      </c>
      <c r="G67" s="36">
        <v>6.2370000000000001</v>
      </c>
      <c r="H67" s="36">
        <v>4.5519999999999996</v>
      </c>
      <c r="I67" s="36">
        <v>4.0819999999999999</v>
      </c>
      <c r="J67" s="36">
        <v>3.7383696</v>
      </c>
      <c r="K67" s="36">
        <v>4.3476303999999999</v>
      </c>
      <c r="L67" s="36">
        <v>3.7879999999999998</v>
      </c>
      <c r="M67" s="36">
        <v>3.8119999999999998</v>
      </c>
      <c r="N67" s="36">
        <v>22.966000000000001</v>
      </c>
      <c r="O67" s="36">
        <v>5.1059999999999999</v>
      </c>
      <c r="P67" s="36">
        <v>4.6369999999999996</v>
      </c>
      <c r="Q67" s="36">
        <v>7.4829999999999997</v>
      </c>
      <c r="R67" s="36">
        <v>5.74</v>
      </c>
      <c r="S67" s="36">
        <v>24.722364899999999</v>
      </c>
      <c r="T67" s="36">
        <v>6.4763649000000001</v>
      </c>
      <c r="U67" s="36">
        <v>6.3810000000000002</v>
      </c>
      <c r="V67" s="36">
        <v>6.2240000000000002</v>
      </c>
      <c r="W67" s="36">
        <v>5.641</v>
      </c>
      <c r="X67" s="36">
        <v>11.670999999999999</v>
      </c>
      <c r="Y67" s="36">
        <v>3.0209999999999999</v>
      </c>
      <c r="Z67" s="36">
        <v>3.8730000000000002</v>
      </c>
      <c r="AA67" s="36">
        <v>2.774</v>
      </c>
      <c r="AB67" s="36">
        <v>2.0030000000000001</v>
      </c>
      <c r="AC67" s="36">
        <v>8.4659999999999993</v>
      </c>
      <c r="AD67" s="36">
        <v>2.109</v>
      </c>
      <c r="AE67" s="36">
        <v>2.266</v>
      </c>
    </row>
    <row r="68" spans="2:31" x14ac:dyDescent="0.25">
      <c r="B68" s="15" t="s">
        <v>157</v>
      </c>
      <c r="C68" s="35">
        <f t="shared" ref="C68:I68" si="34">SUM(C66:C67)</f>
        <v>117.2743371</v>
      </c>
      <c r="D68" s="36">
        <f t="shared" si="34"/>
        <v>146.49033849999998</v>
      </c>
      <c r="E68" s="36">
        <f t="shared" si="34"/>
        <v>-14.477432899999998</v>
      </c>
      <c r="F68" s="36">
        <f t="shared" si="34"/>
        <v>67.480999999999995</v>
      </c>
      <c r="G68" s="36">
        <f t="shared" si="34"/>
        <v>135.10499999999999</v>
      </c>
      <c r="H68" s="36">
        <f t="shared" si="34"/>
        <v>179.41799999999998</v>
      </c>
      <c r="I68" s="36">
        <f t="shared" si="34"/>
        <v>55.878999999999998</v>
      </c>
      <c r="J68" s="36">
        <f>SUM(J66:J67)</f>
        <v>59.540369599999998</v>
      </c>
      <c r="K68" s="36">
        <f>SUM(K66:K67)</f>
        <v>117.0206304</v>
      </c>
      <c r="L68" s="37">
        <f>SUM(L66:L67)</f>
        <v>155.583</v>
      </c>
      <c r="M68" s="37">
        <f t="shared" ref="M68:AE68" si="35">SUM(M66:M67)</f>
        <v>18.180000000000003</v>
      </c>
      <c r="N68" s="37">
        <f t="shared" si="35"/>
        <v>343.79</v>
      </c>
      <c r="O68" s="37">
        <f t="shared" si="35"/>
        <v>77.363</v>
      </c>
      <c r="P68" s="37">
        <f t="shared" si="35"/>
        <v>128.29599999999994</v>
      </c>
      <c r="Q68" s="37">
        <f t="shared" si="35"/>
        <v>142.54700000000003</v>
      </c>
      <c r="R68" s="37">
        <f t="shared" si="35"/>
        <v>-4.4289999999999949</v>
      </c>
      <c r="S68" s="37">
        <f t="shared" si="35"/>
        <v>257.34736489999995</v>
      </c>
      <c r="T68" s="37">
        <f t="shared" si="35"/>
        <v>69.976364899999993</v>
      </c>
      <c r="U68" s="37">
        <f t="shared" si="35"/>
        <v>105.03299999999999</v>
      </c>
      <c r="V68" s="37">
        <f t="shared" si="35"/>
        <v>89.853999999999957</v>
      </c>
      <c r="W68" s="37">
        <f t="shared" si="35"/>
        <v>-7.5159999999999965</v>
      </c>
      <c r="X68" s="37">
        <f t="shared" si="35"/>
        <v>201.971</v>
      </c>
      <c r="Y68" s="37">
        <f t="shared" si="35"/>
        <v>42.343999999999987</v>
      </c>
      <c r="Z68" s="37">
        <f t="shared" si="35"/>
        <v>85.248000000000005</v>
      </c>
      <c r="AA68" s="36">
        <f t="shared" si="35"/>
        <v>74.072000000000031</v>
      </c>
      <c r="AB68" s="37">
        <f t="shared" si="35"/>
        <v>0.26899999999999835</v>
      </c>
      <c r="AC68" s="37">
        <f t="shared" si="35"/>
        <v>182.62099999999998</v>
      </c>
      <c r="AD68" s="37">
        <f t="shared" si="35"/>
        <v>36.039000000000009</v>
      </c>
      <c r="AE68" s="37">
        <f t="shared" si="35"/>
        <v>79.94099999999996</v>
      </c>
    </row>
    <row r="69" spans="2:31" x14ac:dyDescent="0.25">
      <c r="B69" s="15"/>
      <c r="C69" s="35"/>
      <c r="D69" s="36"/>
      <c r="E69" s="36"/>
      <c r="F69" s="36"/>
      <c r="G69" s="36"/>
      <c r="H69" s="36"/>
      <c r="I69" s="36"/>
      <c r="J69" s="36"/>
      <c r="K69" s="36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2:31" x14ac:dyDescent="0.25">
      <c r="B70" s="15" t="s">
        <v>156</v>
      </c>
      <c r="C70" s="35">
        <f t="shared" ref="C70:I70" si="36">C67</f>
        <v>16.834337099999999</v>
      </c>
      <c r="D70" s="36">
        <f t="shared" si="36"/>
        <v>13.257338499999999</v>
      </c>
      <c r="E70" s="36">
        <f t="shared" si="36"/>
        <v>10.536567100000001</v>
      </c>
      <c r="F70" s="36">
        <f t="shared" si="36"/>
        <v>10.461</v>
      </c>
      <c r="G70" s="36">
        <f t="shared" si="36"/>
        <v>6.2370000000000001</v>
      </c>
      <c r="H70" s="36">
        <f t="shared" si="36"/>
        <v>4.5519999999999996</v>
      </c>
      <c r="I70" s="36">
        <f t="shared" si="36"/>
        <v>4.0819999999999999</v>
      </c>
      <c r="J70" s="36">
        <f>J67</f>
        <v>3.7383696</v>
      </c>
      <c r="K70" s="36">
        <f>K67</f>
        <v>4.3476303999999999</v>
      </c>
      <c r="L70" s="37">
        <f>L67</f>
        <v>3.7879999999999998</v>
      </c>
      <c r="M70" s="37">
        <f t="shared" ref="M70:AE70" si="37">M67</f>
        <v>3.8119999999999998</v>
      </c>
      <c r="N70" s="37">
        <f t="shared" si="37"/>
        <v>22.966000000000001</v>
      </c>
      <c r="O70" s="37">
        <f t="shared" si="37"/>
        <v>5.1059999999999999</v>
      </c>
      <c r="P70" s="37">
        <f t="shared" si="37"/>
        <v>4.6369999999999996</v>
      </c>
      <c r="Q70" s="37">
        <f t="shared" si="37"/>
        <v>7.4829999999999997</v>
      </c>
      <c r="R70" s="37">
        <f t="shared" si="37"/>
        <v>5.74</v>
      </c>
      <c r="S70" s="37">
        <f t="shared" si="37"/>
        <v>24.722364899999999</v>
      </c>
      <c r="T70" s="37">
        <f t="shared" si="37"/>
        <v>6.4763649000000001</v>
      </c>
      <c r="U70" s="37">
        <f t="shared" si="37"/>
        <v>6.3810000000000002</v>
      </c>
      <c r="V70" s="37">
        <f t="shared" si="37"/>
        <v>6.2240000000000002</v>
      </c>
      <c r="W70" s="37">
        <f t="shared" si="37"/>
        <v>5.641</v>
      </c>
      <c r="X70" s="37">
        <f t="shared" si="37"/>
        <v>11.670999999999999</v>
      </c>
      <c r="Y70" s="37">
        <f t="shared" si="37"/>
        <v>3.0209999999999999</v>
      </c>
      <c r="Z70" s="37">
        <f t="shared" si="37"/>
        <v>3.8730000000000002</v>
      </c>
      <c r="AA70" s="37">
        <f t="shared" si="37"/>
        <v>2.774</v>
      </c>
      <c r="AB70" s="37">
        <f t="shared" si="37"/>
        <v>2.0030000000000001</v>
      </c>
      <c r="AC70" s="37">
        <f t="shared" si="37"/>
        <v>8.4659999999999993</v>
      </c>
      <c r="AD70" s="37">
        <f t="shared" si="37"/>
        <v>2.109</v>
      </c>
      <c r="AE70" s="37">
        <f t="shared" si="37"/>
        <v>2.266</v>
      </c>
    </row>
    <row r="71" spans="2:31" x14ac:dyDescent="0.25">
      <c r="B71" s="45" t="s">
        <v>68</v>
      </c>
      <c r="C71" s="59">
        <f t="shared" ref="C71:I71" si="38">C68/C70</f>
        <v>6.9663768999849722</v>
      </c>
      <c r="D71" s="60">
        <f t="shared" si="38"/>
        <v>11.049754707553102</v>
      </c>
      <c r="E71" s="60">
        <f t="shared" si="38"/>
        <v>-1.3740180044029708</v>
      </c>
      <c r="F71" s="60">
        <f t="shared" si="38"/>
        <v>6.4507217283242513</v>
      </c>
      <c r="G71" s="60">
        <f t="shared" si="38"/>
        <v>21.66185666185666</v>
      </c>
      <c r="H71" s="60">
        <f t="shared" si="38"/>
        <v>39.415202108963094</v>
      </c>
      <c r="I71" s="60">
        <f t="shared" si="38"/>
        <v>13.689122978931897</v>
      </c>
      <c r="J71" s="60">
        <f>J68/J70</f>
        <v>15.926827994749369</v>
      </c>
      <c r="K71" s="60">
        <f>K68/K70</f>
        <v>26.915956425366794</v>
      </c>
      <c r="L71" s="60">
        <f>L68/L70</f>
        <v>41.072597676874345</v>
      </c>
      <c r="M71" s="60">
        <f t="shared" ref="M71:AE71" si="39">M68/M70</f>
        <v>4.7691500524658981</v>
      </c>
      <c r="N71" s="60">
        <f>N68/N70</f>
        <v>14.969520160236872</v>
      </c>
      <c r="O71" s="60">
        <f t="shared" si="39"/>
        <v>15.151390520955738</v>
      </c>
      <c r="P71" s="60">
        <f t="shared" si="39"/>
        <v>27.667888721155908</v>
      </c>
      <c r="Q71" s="60">
        <f t="shared" si="39"/>
        <v>19.049445409595087</v>
      </c>
      <c r="R71" s="60">
        <f t="shared" si="39"/>
        <v>-0.77160278745644506</v>
      </c>
      <c r="S71" s="60">
        <f t="shared" si="39"/>
        <v>10.409496257374631</v>
      </c>
      <c r="T71" s="60">
        <f t="shared" si="39"/>
        <v>10.80488298304501</v>
      </c>
      <c r="U71" s="60">
        <f t="shared" si="39"/>
        <v>16.460272684532203</v>
      </c>
      <c r="V71" s="60">
        <f t="shared" si="39"/>
        <v>14.436696658097679</v>
      </c>
      <c r="W71" s="60">
        <f t="shared" si="39"/>
        <v>-1.3323878744903379</v>
      </c>
      <c r="X71" s="60">
        <f t="shared" si="39"/>
        <v>17.30537229029218</v>
      </c>
      <c r="Y71" s="60">
        <f t="shared" si="39"/>
        <v>14.016550810989735</v>
      </c>
      <c r="Z71" s="60">
        <f t="shared" si="39"/>
        <v>22.010844306738964</v>
      </c>
      <c r="AA71" s="60">
        <f t="shared" si="39"/>
        <v>26.702235039653939</v>
      </c>
      <c r="AB71" s="60">
        <f t="shared" si="39"/>
        <v>0.13429855217174155</v>
      </c>
      <c r="AC71" s="60">
        <f t="shared" si="39"/>
        <v>21.571107961256793</v>
      </c>
      <c r="AD71" s="60">
        <f t="shared" si="39"/>
        <v>17.088193456614512</v>
      </c>
      <c r="AE71" s="60">
        <f t="shared" si="39"/>
        <v>35.278464254192393</v>
      </c>
    </row>
    <row r="72" spans="2:31" x14ac:dyDescent="0.25">
      <c r="B72" s="15"/>
      <c r="C72" s="42"/>
    </row>
    <row r="73" spans="2:31" x14ac:dyDescent="0.25">
      <c r="B73" s="15"/>
      <c r="C73" s="42"/>
    </row>
    <row r="74" spans="2:31" x14ac:dyDescent="0.25">
      <c r="B74" s="16" t="s">
        <v>158</v>
      </c>
      <c r="C74" s="17" t="s">
        <v>85</v>
      </c>
      <c r="D74" s="18" t="s">
        <v>86</v>
      </c>
      <c r="E74" s="18" t="s">
        <v>87</v>
      </c>
      <c r="F74" s="18" t="s">
        <v>88</v>
      </c>
      <c r="G74" s="18" t="s">
        <v>89</v>
      </c>
      <c r="H74" s="18" t="s">
        <v>90</v>
      </c>
      <c r="I74" s="18" t="s">
        <v>91</v>
      </c>
      <c r="J74" s="18" t="s">
        <v>92</v>
      </c>
      <c r="K74" s="18" t="s">
        <v>93</v>
      </c>
      <c r="L74" s="16" t="s">
        <v>94</v>
      </c>
      <c r="M74" s="16" t="s">
        <v>95</v>
      </c>
      <c r="N74" s="16" t="s">
        <v>96</v>
      </c>
      <c r="O74" s="16" t="s">
        <v>97</v>
      </c>
      <c r="P74" s="16" t="s">
        <v>98</v>
      </c>
      <c r="Q74" s="16" t="s">
        <v>99</v>
      </c>
      <c r="R74" s="16" t="s">
        <v>100</v>
      </c>
      <c r="S74" s="16" t="s">
        <v>101</v>
      </c>
      <c r="T74" s="16" t="s">
        <v>102</v>
      </c>
      <c r="U74" s="16" t="s">
        <v>103</v>
      </c>
      <c r="V74" s="16" t="s">
        <v>104</v>
      </c>
      <c r="W74" s="16" t="s">
        <v>105</v>
      </c>
      <c r="X74" s="16" t="s">
        <v>106</v>
      </c>
      <c r="Y74" s="16" t="s">
        <v>107</v>
      </c>
      <c r="Z74" s="16" t="s">
        <v>108</v>
      </c>
      <c r="AA74" s="16" t="s">
        <v>109</v>
      </c>
      <c r="AB74" s="16" t="s">
        <v>110</v>
      </c>
      <c r="AC74" s="16" t="s">
        <v>111</v>
      </c>
      <c r="AD74" s="16" t="s">
        <v>112</v>
      </c>
      <c r="AE74" s="16" t="s">
        <v>113</v>
      </c>
    </row>
    <row r="75" spans="2:31" x14ac:dyDescent="0.25">
      <c r="B75" s="15" t="s">
        <v>159</v>
      </c>
      <c r="C75" s="35">
        <f>C14+D14+E14+F14</f>
        <v>312.03499999999991</v>
      </c>
      <c r="D75" s="36">
        <f>D14+E14+F14+G14</f>
        <v>325.50999999999988</v>
      </c>
      <c r="E75" s="36">
        <f t="shared" ref="E75:J75" si="40">E14+F14+G14+H14</f>
        <v>363.33100000000002</v>
      </c>
      <c r="F75" s="36">
        <f t="shared" si="40"/>
        <v>430.428</v>
      </c>
      <c r="G75" s="36">
        <f t="shared" si="40"/>
        <v>423.17899999999997</v>
      </c>
      <c r="H75" s="36">
        <f t="shared" si="40"/>
        <v>435.29300000000001</v>
      </c>
      <c r="I75" s="36">
        <f t="shared" si="40"/>
        <v>415.37</v>
      </c>
      <c r="J75" s="36">
        <f t="shared" si="40"/>
        <v>381.65299999999991</v>
      </c>
      <c r="K75" s="36">
        <f>K14+L14+M14+O14</f>
        <v>387.45699999999988</v>
      </c>
      <c r="L75" s="37">
        <f>L14+M14+O14+P14</f>
        <v>380.45299999999986</v>
      </c>
      <c r="M75" s="37">
        <f>M14+O14+P14+Q14</f>
        <v>356.51499999999982</v>
      </c>
      <c r="N75" s="37">
        <f>N14</f>
        <v>337.11200000000008</v>
      </c>
      <c r="O75" s="37">
        <f>O14+P14+Q14+R14</f>
        <v>337.11199999999985</v>
      </c>
      <c r="P75" s="37">
        <f>P14+Q14+R14+T14</f>
        <v>334.63099999999986</v>
      </c>
      <c r="Q75" s="37">
        <f>Q14+R14+T14+U14</f>
        <v>310.666</v>
      </c>
      <c r="R75" s="37">
        <f>R14+T14+U14+V14</f>
        <v>269.39600000000007</v>
      </c>
      <c r="S75" s="37">
        <f>S14</f>
        <v>260.34099999999995</v>
      </c>
      <c r="T75" s="37">
        <f>T14+U14+V14+W14</f>
        <v>260.3250000000001</v>
      </c>
      <c r="U75" s="37">
        <f>U14+V14+W14+Y14</f>
        <v>245.49100000000024</v>
      </c>
      <c r="V75" s="37">
        <f>V14+W14+Y14+Z14</f>
        <v>222.16700000000023</v>
      </c>
      <c r="W75" s="37">
        <f>W14+Y14+Z14+AA14</f>
        <v>203.38400000000021</v>
      </c>
      <c r="X75" s="37">
        <f>X14</f>
        <v>212.1</v>
      </c>
      <c r="Y75" s="37">
        <f>Y14+Z14+AA14+AB14</f>
        <v>212.14200000000019</v>
      </c>
      <c r="Z75" s="37">
        <f>Z14+AA14+AB14+AD14</f>
        <v>208.06699999999998</v>
      </c>
      <c r="AA75" s="37">
        <f>AA14+AB14+AD14+AE14</f>
        <v>203.05399999999992</v>
      </c>
      <c r="AB75" s="37">
        <v>191.14299999999997</v>
      </c>
      <c r="AC75" s="37">
        <f>AC14</f>
        <v>193.69299999999998</v>
      </c>
      <c r="AD75" s="37">
        <v>193.69299999999993</v>
      </c>
      <c r="AE75" s="37">
        <v>189.28700000000001</v>
      </c>
    </row>
    <row r="76" spans="2:31" x14ac:dyDescent="0.25">
      <c r="B76" s="15" t="s">
        <v>160</v>
      </c>
      <c r="C76" s="35">
        <f>(BR!C87+BR!D87+BR!E87+BR!F87)/4</f>
        <v>2880.7144423499999</v>
      </c>
      <c r="D76" s="36">
        <f>(BR!D87+BR!E87+BR!F87+BR!G87)/4</f>
        <v>2854.4195488</v>
      </c>
      <c r="E76" s="36">
        <f>(BR!E87+BR!F87+BR!G87+BR!H87)/4</f>
        <v>2775.3972125</v>
      </c>
      <c r="F76" s="36">
        <f>(BR!E87+BR!G87+BR!H87+BR!I87)/4</f>
        <v>2666.6983374749998</v>
      </c>
      <c r="G76" s="36">
        <f>(BR!G87+BR!H87+BR!I87+BR!J87)/4</f>
        <v>2545.2171351749998</v>
      </c>
      <c r="H76" s="36">
        <f>(BR!H87+BR!I87+BR!J87+BR!K87)/4</f>
        <v>2428.1106907499998</v>
      </c>
      <c r="I76" s="36">
        <f>(BR!I87+BR!J87+BR!K87+BR!L87)/4</f>
        <v>2319.71397295</v>
      </c>
      <c r="J76" s="36">
        <f>(BR!J87+BR!K87+BR!L87+BR!M87)/4</f>
        <v>2297.3408256250004</v>
      </c>
      <c r="K76" s="36">
        <f>(BR!K87+BR!L87+BR!M87+BR!N87)/4</f>
        <v>2271.5556149499998</v>
      </c>
      <c r="L76" s="37">
        <f>(BR!L87+BR!M87+BR!N87+BR!O87)/4</f>
        <v>2262.316462025</v>
      </c>
      <c r="M76" s="37">
        <f>(BR!M87+BR!N87+BR!O87+BR!P87)/4</f>
        <v>2237.1524049250002</v>
      </c>
      <c r="N76" s="37">
        <f>(BR!N87+BR!O87+BR!P87+BR!Q87)/4</f>
        <v>2167.7986382250001</v>
      </c>
      <c r="O76" s="37">
        <f>(BR!N87+BR!O87+BR!P87+BR!Q87)/4</f>
        <v>2167.7986382250001</v>
      </c>
      <c r="P76" s="37">
        <f>(BR!O87+BR!P87+BR!Q87+BR!R87)/4</f>
        <v>2106.779</v>
      </c>
      <c r="Q76" s="37">
        <f>(BR!P87+BR!Q87+BR!R87+BR!S87)/4</f>
        <v>2055.1932500000003</v>
      </c>
      <c r="R76" s="37">
        <f>(BR!Q87+BR!R87+BR!S87+BR!T87)/4</f>
        <v>2040.7027499999999</v>
      </c>
      <c r="S76" s="37">
        <f>(BR!R87+BR!S87+BR!T87+BR!U87)/4</f>
        <v>2020.4034999999999</v>
      </c>
      <c r="T76" s="37">
        <f>(BR!R87+BR!S87+BR!T87+BR!U87)/4</f>
        <v>2020.4034999999999</v>
      </c>
      <c r="U76" s="37">
        <f>(BR!S87+BR!T87+BR!U87+BR!V87)/4</f>
        <v>1929.5049999999997</v>
      </c>
      <c r="V76" s="37">
        <f>(BR!T87+BR!U87+BR!V87+BR!W87)/4</f>
        <v>1836.6282499999995</v>
      </c>
      <c r="W76" s="37">
        <f>(BR!U87+BR!V87+BR!W87+BR!X87)/4</f>
        <v>1710.4077499999999</v>
      </c>
      <c r="X76" s="37">
        <f>(BR!V87+BR!W87+BR!X87+BR!Y87)/4</f>
        <v>1571.8519999999999</v>
      </c>
      <c r="Y76" s="37">
        <f>(BR!V87+BR!W87+BR!X87+BR!Y87)/4</f>
        <v>1571.8519999999999</v>
      </c>
      <c r="Z76" s="37">
        <f>(BR!W87+BR!X87+BR!Y87+BR!Z87)/4</f>
        <v>1501.2287499999998</v>
      </c>
      <c r="AA76" s="37">
        <f>(BR!X87+BR!Y87+BR!Z87+BR!AA87)/4</f>
        <v>1411.8070000000002</v>
      </c>
      <c r="AB76" s="37">
        <v>1346.3320000000001</v>
      </c>
      <c r="AC76" s="37">
        <v>1317.05</v>
      </c>
      <c r="AD76" s="37">
        <v>1317.05</v>
      </c>
      <c r="AE76" s="37">
        <v>1303.6999999999998</v>
      </c>
    </row>
    <row r="77" spans="2:31" x14ac:dyDescent="0.25">
      <c r="B77" s="45" t="s">
        <v>161</v>
      </c>
      <c r="C77" s="56">
        <f t="shared" ref="C77:F77" si="41">C75/C76</f>
        <v>0.10831861548396</v>
      </c>
      <c r="D77" s="57">
        <f t="shared" si="41"/>
        <v>0.11403719545602345</v>
      </c>
      <c r="E77" s="57">
        <f t="shared" si="41"/>
        <v>0.13091135148641359</v>
      </c>
      <c r="F77" s="57">
        <f t="shared" si="41"/>
        <v>0.16140858302238892</v>
      </c>
      <c r="G77" s="57">
        <f>G75/G76</f>
        <v>0.16626440005909504</v>
      </c>
      <c r="H77" s="57">
        <f>H75/H76</f>
        <v>0.17927230486578263</v>
      </c>
      <c r="I77" s="57">
        <f t="shared" ref="I77:J77" si="42">I75/I76</f>
        <v>0.17906086907420335</v>
      </c>
      <c r="J77" s="57">
        <f t="shared" si="42"/>
        <v>0.16612815814831033</v>
      </c>
      <c r="K77" s="57">
        <f>K75/K76</f>
        <v>0.17056901334486074</v>
      </c>
      <c r="L77" s="58">
        <f>L75/L76</f>
        <v>0.16816966431807523</v>
      </c>
      <c r="M77" s="58">
        <f t="shared" ref="M77:AE77" si="43">M75/M76</f>
        <v>0.1593610695521443</v>
      </c>
      <c r="N77" s="58">
        <f t="shared" si="43"/>
        <v>0.1555089084639468</v>
      </c>
      <c r="O77" s="58">
        <f t="shared" si="43"/>
        <v>0.15550890846394669</v>
      </c>
      <c r="P77" s="58">
        <f t="shared" si="43"/>
        <v>0.15883535957022538</v>
      </c>
      <c r="Q77" s="58">
        <f t="shared" si="43"/>
        <v>0.15116145403844625</v>
      </c>
      <c r="R77" s="58">
        <f t="shared" si="43"/>
        <v>0.13201138676370192</v>
      </c>
      <c r="S77" s="58">
        <f t="shared" si="43"/>
        <v>0.12885594387457752</v>
      </c>
      <c r="T77" s="58">
        <f t="shared" si="43"/>
        <v>0.12884802466438022</v>
      </c>
      <c r="U77" s="58">
        <f t="shared" si="43"/>
        <v>0.12723004086540346</v>
      </c>
      <c r="V77" s="58">
        <f t="shared" si="43"/>
        <v>0.12096459912342102</v>
      </c>
      <c r="W77" s="58">
        <f t="shared" si="43"/>
        <v>0.11890965765327025</v>
      </c>
      <c r="X77" s="58">
        <f t="shared" si="43"/>
        <v>0.13493636805500772</v>
      </c>
      <c r="Y77" s="58">
        <f t="shared" si="43"/>
        <v>0.13496308812789004</v>
      </c>
      <c r="Z77" s="58">
        <f t="shared" si="43"/>
        <v>0.13859779863661684</v>
      </c>
      <c r="AA77" s="58">
        <f t="shared" si="43"/>
        <v>0.1438256078911635</v>
      </c>
      <c r="AB77" s="58">
        <f t="shared" si="43"/>
        <v>0.14197315372434136</v>
      </c>
      <c r="AC77" s="58">
        <f t="shared" si="43"/>
        <v>0.14706579097224859</v>
      </c>
      <c r="AD77" s="58">
        <f t="shared" si="43"/>
        <v>0.14706579097224853</v>
      </c>
      <c r="AE77" s="58">
        <f t="shared" si="43"/>
        <v>0.14519214543223136</v>
      </c>
    </row>
    <row r="78" spans="2:31" x14ac:dyDescent="0.25">
      <c r="B78" s="15"/>
      <c r="C78" s="42"/>
    </row>
    <row r="79" spans="2:31" x14ac:dyDescent="0.25">
      <c r="B79" s="15"/>
      <c r="C79" s="42"/>
    </row>
    <row r="80" spans="2:31" x14ac:dyDescent="0.25">
      <c r="B80" s="16" t="s">
        <v>162</v>
      </c>
      <c r="C80" s="17" t="s">
        <v>85</v>
      </c>
      <c r="D80" s="18" t="s">
        <v>86</v>
      </c>
      <c r="E80" s="18" t="s">
        <v>87</v>
      </c>
      <c r="F80" s="18" t="s">
        <v>88</v>
      </c>
      <c r="G80" s="18" t="s">
        <v>89</v>
      </c>
      <c r="H80" s="18" t="s">
        <v>90</v>
      </c>
      <c r="I80" s="18" t="s">
        <v>91</v>
      </c>
      <c r="J80" s="18" t="s">
        <v>92</v>
      </c>
      <c r="K80" s="18" t="s">
        <v>93</v>
      </c>
      <c r="L80" s="16" t="s">
        <v>94</v>
      </c>
      <c r="M80" s="16" t="s">
        <v>95</v>
      </c>
      <c r="N80" s="16" t="s">
        <v>96</v>
      </c>
      <c r="O80" s="16" t="s">
        <v>97</v>
      </c>
      <c r="P80" s="16" t="s">
        <v>98</v>
      </c>
      <c r="Q80" s="16" t="s">
        <v>99</v>
      </c>
      <c r="R80" s="16" t="s">
        <v>100</v>
      </c>
      <c r="S80" s="16" t="s">
        <v>101</v>
      </c>
      <c r="T80" s="16" t="s">
        <v>102</v>
      </c>
      <c r="U80" s="16" t="s">
        <v>103</v>
      </c>
      <c r="V80" s="16" t="s">
        <v>104</v>
      </c>
      <c r="W80" s="16" t="s">
        <v>105</v>
      </c>
      <c r="X80" s="16" t="s">
        <v>106</v>
      </c>
      <c r="Y80" s="16" t="s">
        <v>107</v>
      </c>
      <c r="Z80" s="16" t="s">
        <v>108</v>
      </c>
      <c r="AA80" s="16" t="s">
        <v>109</v>
      </c>
      <c r="AB80" s="16" t="s">
        <v>110</v>
      </c>
      <c r="AC80" s="16" t="s">
        <v>111</v>
      </c>
      <c r="AD80" s="16" t="s">
        <v>112</v>
      </c>
      <c r="AE80" s="16" t="s">
        <v>113</v>
      </c>
    </row>
    <row r="81" spans="2:31" x14ac:dyDescent="0.25">
      <c r="B81" s="15" t="s">
        <v>159</v>
      </c>
      <c r="C81" s="35">
        <f>C14+D14+E14+F14</f>
        <v>312.03499999999991</v>
      </c>
      <c r="D81" s="36">
        <f>D14+E14+F14+G14</f>
        <v>325.50999999999988</v>
      </c>
      <c r="E81" s="36">
        <f t="shared" ref="E81:J81" si="44">E14+F14+G14+H14</f>
        <v>363.33100000000002</v>
      </c>
      <c r="F81" s="36">
        <f t="shared" si="44"/>
        <v>430.428</v>
      </c>
      <c r="G81" s="36">
        <f t="shared" si="44"/>
        <v>423.17899999999997</v>
      </c>
      <c r="H81" s="36">
        <f t="shared" si="44"/>
        <v>435.29300000000001</v>
      </c>
      <c r="I81" s="36">
        <f t="shared" si="44"/>
        <v>415.37</v>
      </c>
      <c r="J81" s="36">
        <f t="shared" si="44"/>
        <v>381.65299999999991</v>
      </c>
      <c r="K81" s="36">
        <f>K14+L14+M14+O14</f>
        <v>387.45699999999988</v>
      </c>
      <c r="L81" s="37">
        <f>L14+M14+O14+P14</f>
        <v>380.45299999999986</v>
      </c>
      <c r="M81" s="37">
        <f>M14+O14+P14+Q14</f>
        <v>356.51499999999982</v>
      </c>
      <c r="N81" s="37">
        <f>N14</f>
        <v>337.11200000000008</v>
      </c>
      <c r="O81" s="37">
        <f>O14+P14+Q14+R14</f>
        <v>337.11199999999985</v>
      </c>
      <c r="P81" s="37">
        <f>P14+Q14+R14+T14</f>
        <v>334.63099999999986</v>
      </c>
      <c r="Q81" s="37">
        <f>Q14+R14+T14+U14</f>
        <v>310.666</v>
      </c>
      <c r="R81" s="37">
        <f>R14+T14+U14+V14</f>
        <v>269.39600000000007</v>
      </c>
      <c r="S81" s="37">
        <f>S14</f>
        <v>260.34099999999995</v>
      </c>
      <c r="T81" s="37">
        <f>T14+U14+V14+W14</f>
        <v>260.3250000000001</v>
      </c>
      <c r="U81" s="37">
        <f>U14+V14+W14+Y14</f>
        <v>245.49100000000024</v>
      </c>
      <c r="V81" s="37">
        <f>V14+W14+Y14+Z14</f>
        <v>222.16700000000023</v>
      </c>
      <c r="W81" s="37">
        <f>W14+Y14+Z14+AA14</f>
        <v>203.38400000000021</v>
      </c>
      <c r="X81" s="37">
        <f>X14</f>
        <v>212.1</v>
      </c>
      <c r="Y81" s="37">
        <f>Y14+Z14+AA14+AB14</f>
        <v>212.14200000000019</v>
      </c>
      <c r="Z81" s="37">
        <f>Z14+AA14+AB14+AD14</f>
        <v>208.06699999999998</v>
      </c>
      <c r="AA81" s="37">
        <f>AA14+AB14+AD14+AE14</f>
        <v>203.05399999999992</v>
      </c>
      <c r="AB81" s="37">
        <v>191.14299999999997</v>
      </c>
      <c r="AC81" s="37">
        <f>AC14</f>
        <v>193.69299999999998</v>
      </c>
      <c r="AD81" s="37">
        <v>193.69299999999993</v>
      </c>
      <c r="AE81" s="37">
        <v>189.28700000000001</v>
      </c>
    </row>
    <row r="82" spans="2:31" x14ac:dyDescent="0.25">
      <c r="B82" s="15" t="s">
        <v>160</v>
      </c>
      <c r="C82" s="35">
        <f>(BR!C87+BR!D87+BR!E87+BR!F87)/4</f>
        <v>2880.7144423499999</v>
      </c>
      <c r="D82" s="36">
        <f>(BR!D87+BR!E87+BR!F87+BR!G87)/4</f>
        <v>2854.4195488</v>
      </c>
      <c r="E82" s="36">
        <f>(BR!E87+BR!F87+BR!G87+BR!H87)/4</f>
        <v>2775.3972125</v>
      </c>
      <c r="F82" s="36">
        <f>(BR!E87+BR!G87+BR!H87+BR!I87)/4</f>
        <v>2666.6983374749998</v>
      </c>
      <c r="G82" s="36">
        <f>(BR!G87+BR!H87+BR!I87+BR!J87)/4</f>
        <v>2545.2171351749998</v>
      </c>
      <c r="H82" s="36">
        <f>(BR!H87+BR!I87+BR!J87+BR!K87)/4</f>
        <v>2428.1106907499998</v>
      </c>
      <c r="I82" s="36">
        <f>(BR!I87+BR!J87+BR!K87+BR!L87)/4</f>
        <v>2319.71397295</v>
      </c>
      <c r="J82" s="36">
        <f>(BR!J87+BR!K87+BR!L87+BR!M87)/4</f>
        <v>2297.3408256250004</v>
      </c>
      <c r="K82" s="36">
        <f>(BR!K87+BR!L87+BR!M87+BR!N87)/4</f>
        <v>2271.5556149499998</v>
      </c>
      <c r="L82" s="37">
        <f>(BR!L87+BR!M87+BR!N87+BR!O87)/4</f>
        <v>2262.316462025</v>
      </c>
      <c r="M82" s="37">
        <f>(BR!M87+BR!N87+BR!O87+BR!P87)/4</f>
        <v>2237.1524049250002</v>
      </c>
      <c r="N82" s="37">
        <f>(BR!N87+BR!O87+BR!P87+BR!Q87)/4</f>
        <v>2167.7986382250001</v>
      </c>
      <c r="O82" s="37">
        <f>(BR!N87+BR!O87+BR!P87+BR!Q87)/4</f>
        <v>2167.7986382250001</v>
      </c>
      <c r="P82" s="37">
        <f>(BR!O87+BR!P87+BR!Q87+BR!R87)/4</f>
        <v>2106.779</v>
      </c>
      <c r="Q82" s="37">
        <f>(BR!P87+BR!Q87+BR!R87+BR!S87)/4</f>
        <v>2055.1932500000003</v>
      </c>
      <c r="R82" s="37">
        <f>(BR!Q87+BR!R87+BR!S87+BR!T87)/4</f>
        <v>2040.7027499999999</v>
      </c>
      <c r="S82" s="37">
        <f>(BR!R87+BR!S87+BR!T87+BR!U87)/4</f>
        <v>2020.4034999999999</v>
      </c>
      <c r="T82" s="37">
        <f>(BR!R87+BR!S87+BR!T87+BR!U87)/4</f>
        <v>2020.4034999999999</v>
      </c>
      <c r="U82" s="37">
        <f>(BR!S87+BR!T87+BR!U87+BR!V87)/4</f>
        <v>1929.5049999999997</v>
      </c>
      <c r="V82" s="37">
        <f>(BR!T87+BR!U87+BR!V87+BR!W87)/4</f>
        <v>1836.6282499999995</v>
      </c>
      <c r="W82" s="37">
        <f>(BR!U87+BR!V87+BR!W87+BR!X87)/4</f>
        <v>1710.4077499999999</v>
      </c>
      <c r="X82" s="37">
        <f>(BR!V87+BR!W87+BR!X87+BR!Y87)/4</f>
        <v>1571.8519999999999</v>
      </c>
      <c r="Y82" s="37">
        <f>(BR!V87+BR!W87+BR!X87+BR!Y87)/4</f>
        <v>1571.8519999999999</v>
      </c>
      <c r="Z82" s="37">
        <f>(BR!W87+BR!X87+BR!Y87+BR!Z87)/4</f>
        <v>1501.2287499999998</v>
      </c>
      <c r="AA82" s="37">
        <f>(BR!X87+BR!Y87+BR!Z87+BR!AA87)/4</f>
        <v>1411.8070000000002</v>
      </c>
      <c r="AB82" s="37">
        <v>1346.3320000000001</v>
      </c>
      <c r="AC82" s="37">
        <v>1317.05</v>
      </c>
      <c r="AD82" s="37">
        <v>1317.05</v>
      </c>
      <c r="AE82" s="37">
        <v>1303.6999999999998</v>
      </c>
    </row>
    <row r="83" spans="2:31" x14ac:dyDescent="0.25">
      <c r="B83" s="15" t="s">
        <v>163</v>
      </c>
      <c r="C83" s="35">
        <v>1211.847</v>
      </c>
      <c r="D83" s="36">
        <v>1195.123</v>
      </c>
      <c r="E83" s="36">
        <v>1156.9259999999999</v>
      </c>
      <c r="F83" s="36">
        <v>1124.194</v>
      </c>
      <c r="G83" s="36">
        <v>1083.6969999999999</v>
      </c>
      <c r="H83" s="36">
        <v>1053.4449999999999</v>
      </c>
      <c r="I83" s="36">
        <v>1035</v>
      </c>
      <c r="J83" s="36">
        <v>1022</v>
      </c>
      <c r="K83" s="36">
        <v>991</v>
      </c>
      <c r="L83" s="37">
        <v>972</v>
      </c>
      <c r="M83" s="37">
        <v>960</v>
      </c>
      <c r="N83" s="37">
        <v>954</v>
      </c>
      <c r="O83" s="37">
        <v>954</v>
      </c>
      <c r="P83" s="37">
        <v>961</v>
      </c>
      <c r="Q83" s="37">
        <v>964</v>
      </c>
      <c r="R83" s="37">
        <v>965</v>
      </c>
      <c r="S83" s="36">
        <v>960</v>
      </c>
      <c r="T83" s="36">
        <v>960</v>
      </c>
      <c r="U83" s="37">
        <v>926</v>
      </c>
      <c r="V83" s="37">
        <v>881</v>
      </c>
      <c r="W83" s="37">
        <v>877</v>
      </c>
      <c r="X83" s="37">
        <v>806</v>
      </c>
      <c r="Y83" s="37">
        <v>806</v>
      </c>
      <c r="Z83" s="37">
        <v>793</v>
      </c>
      <c r="AA83" s="37">
        <v>730</v>
      </c>
      <c r="AB83" s="36">
        <v>718</v>
      </c>
      <c r="AC83" s="37">
        <v>674</v>
      </c>
      <c r="AD83" s="37">
        <v>674</v>
      </c>
      <c r="AE83" s="36">
        <v>661</v>
      </c>
    </row>
    <row r="84" spans="2:31" x14ac:dyDescent="0.25">
      <c r="B84" s="45" t="s">
        <v>164</v>
      </c>
      <c r="C84" s="56">
        <f t="shared" ref="C84:F84" si="45">(C81/(C82-C83))</f>
        <v>0.18697410715893095</v>
      </c>
      <c r="D84" s="57">
        <f t="shared" si="45"/>
        <v>0.19617349305969936</v>
      </c>
      <c r="E84" s="57">
        <f t="shared" si="45"/>
        <v>0.2244902456057741</v>
      </c>
      <c r="F84" s="57">
        <f t="shared" si="45"/>
        <v>0.27904492035632683</v>
      </c>
      <c r="G84" s="57">
        <f>(G81/(G82-G83))</f>
        <v>0.28954715697387862</v>
      </c>
      <c r="H84" s="57">
        <f>(H81/(H82-H83))</f>
        <v>0.31665371655744878</v>
      </c>
      <c r="I84" s="57">
        <f t="shared" ref="I84:J84" si="46">(I81/(I82-I83))</f>
        <v>0.32331710306397193</v>
      </c>
      <c r="J84" s="57">
        <f t="shared" si="46"/>
        <v>0.29925569097418719</v>
      </c>
      <c r="K84" s="57">
        <f>(K81/(K82-K83))</f>
        <v>0.30256944366694172</v>
      </c>
      <c r="L84" s="58">
        <f>(L81/(L82-L83))</f>
        <v>0.29485247316997226</v>
      </c>
      <c r="M84" s="58">
        <f t="shared" ref="M84:AE84" si="47">(M81/(M82-M83))</f>
        <v>0.27914836054428127</v>
      </c>
      <c r="N84" s="58">
        <f t="shared" si="47"/>
        <v>0.27773305174652052</v>
      </c>
      <c r="O84" s="58">
        <f t="shared" si="47"/>
        <v>0.2777330517465203</v>
      </c>
      <c r="P84" s="58">
        <f t="shared" si="47"/>
        <v>0.29205544873836914</v>
      </c>
      <c r="Q84" s="58">
        <f t="shared" si="47"/>
        <v>0.28470300746453475</v>
      </c>
      <c r="R84" s="58">
        <f t="shared" si="47"/>
        <v>0.25043721418393705</v>
      </c>
      <c r="S84" s="58">
        <f t="shared" si="47"/>
        <v>0.24551126057203695</v>
      </c>
      <c r="T84" s="58">
        <f t="shared" si="47"/>
        <v>0.24549617197604509</v>
      </c>
      <c r="U84" s="58">
        <f t="shared" si="47"/>
        <v>0.24463355937439307</v>
      </c>
      <c r="V84" s="58">
        <f t="shared" si="47"/>
        <v>0.23248266258348929</v>
      </c>
      <c r="W84" s="58">
        <f t="shared" si="47"/>
        <v>0.24403900731664693</v>
      </c>
      <c r="X84" s="58">
        <f t="shared" si="47"/>
        <v>0.27694645962927567</v>
      </c>
      <c r="Y84" s="58">
        <f t="shared" si="47"/>
        <v>0.27700130051237082</v>
      </c>
      <c r="Z84" s="58">
        <f t="shared" si="47"/>
        <v>0.29378502355347769</v>
      </c>
      <c r="AA84" s="58">
        <f t="shared" si="47"/>
        <v>0.29781741753898072</v>
      </c>
      <c r="AB84" s="58">
        <f t="shared" si="47"/>
        <v>0.30420701157986535</v>
      </c>
      <c r="AC84" s="58">
        <f t="shared" si="47"/>
        <v>0.30120985926444288</v>
      </c>
      <c r="AD84" s="58">
        <f t="shared" si="47"/>
        <v>0.30120985926444277</v>
      </c>
      <c r="AE84" s="58">
        <f t="shared" si="47"/>
        <v>0.29451843784036108</v>
      </c>
    </row>
    <row r="85" spans="2:31" x14ac:dyDescent="0.25">
      <c r="B85" s="15"/>
      <c r="C85" s="42"/>
    </row>
    <row r="86" spans="2:31" x14ac:dyDescent="0.25">
      <c r="B86" s="15"/>
      <c r="C86" s="42"/>
    </row>
    <row r="87" spans="2:31" x14ac:dyDescent="0.25">
      <c r="B87" s="16" t="s">
        <v>17</v>
      </c>
      <c r="C87" s="17" t="s">
        <v>85</v>
      </c>
      <c r="D87" s="18" t="s">
        <v>86</v>
      </c>
      <c r="E87" s="18" t="s">
        <v>87</v>
      </c>
      <c r="F87" s="18" t="s">
        <v>88</v>
      </c>
      <c r="G87" s="18" t="s">
        <v>89</v>
      </c>
      <c r="H87" s="18" t="s">
        <v>90</v>
      </c>
      <c r="I87" s="18" t="s">
        <v>91</v>
      </c>
      <c r="J87" s="18" t="s">
        <v>92</v>
      </c>
      <c r="K87" s="18" t="s">
        <v>93</v>
      </c>
      <c r="L87" s="16" t="s">
        <v>94</v>
      </c>
      <c r="M87" s="16" t="s">
        <v>95</v>
      </c>
      <c r="N87" s="16" t="s">
        <v>96</v>
      </c>
      <c r="O87" s="16" t="s">
        <v>97</v>
      </c>
      <c r="P87" s="16" t="s">
        <v>98</v>
      </c>
      <c r="Q87" s="16" t="s">
        <v>99</v>
      </c>
      <c r="R87" s="16" t="s">
        <v>100</v>
      </c>
      <c r="S87" s="16" t="s">
        <v>101</v>
      </c>
      <c r="T87" s="16" t="s">
        <v>102</v>
      </c>
      <c r="U87" s="16" t="s">
        <v>103</v>
      </c>
      <c r="V87" s="16" t="s">
        <v>104</v>
      </c>
      <c r="W87" s="16" t="s">
        <v>105</v>
      </c>
      <c r="X87" s="16" t="s">
        <v>106</v>
      </c>
      <c r="Y87" s="16" t="s">
        <v>107</v>
      </c>
      <c r="Z87" s="16" t="s">
        <v>108</v>
      </c>
      <c r="AA87" s="16" t="s">
        <v>109</v>
      </c>
      <c r="AB87" s="16" t="s">
        <v>110</v>
      </c>
      <c r="AC87" s="16" t="s">
        <v>111</v>
      </c>
      <c r="AD87" s="16" t="s">
        <v>112</v>
      </c>
      <c r="AE87" s="16" t="s">
        <v>113</v>
      </c>
    </row>
    <row r="88" spans="2:31" x14ac:dyDescent="0.25">
      <c r="B88" s="15" t="s">
        <v>165</v>
      </c>
      <c r="C88" s="35">
        <f>C23+D23+E23+F23</f>
        <v>215.50400000000002</v>
      </c>
      <c r="D88" s="36">
        <f>D23+E23+F23+G23</f>
        <v>235.96600000000001</v>
      </c>
      <c r="E88" s="36">
        <f t="shared" ref="E88:J88" si="48">E23+F23+G23+H23</f>
        <v>271.77199999999999</v>
      </c>
      <c r="F88" s="36">
        <f t="shared" si="48"/>
        <v>331.31599999999997</v>
      </c>
      <c r="G88" s="36">
        <f t="shared" si="48"/>
        <v>328.98099999999994</v>
      </c>
      <c r="H88" s="36">
        <f t="shared" si="48"/>
        <v>310.53000000000003</v>
      </c>
      <c r="I88" s="36">
        <f t="shared" si="48"/>
        <v>285.654</v>
      </c>
      <c r="J88" s="36">
        <f t="shared" si="48"/>
        <v>258.61200000000002</v>
      </c>
      <c r="K88" s="36">
        <f>K23+L23+M23+O23</f>
        <v>268.52500000000003</v>
      </c>
      <c r="L88" s="37">
        <f>L23+M23+O23+P23</f>
        <v>280.83100000000002</v>
      </c>
      <c r="M88" s="37">
        <f>M23+O23+P23+Q23</f>
        <v>274.93899999999996</v>
      </c>
      <c r="N88" s="37">
        <f>N23</f>
        <v>255.62799999999999</v>
      </c>
      <c r="O88" s="37">
        <f>O23+P23+Q23+R23</f>
        <v>255.62799999999996</v>
      </c>
      <c r="P88" s="37">
        <f>P23+Q23+R23+T23</f>
        <v>262.22699999999998</v>
      </c>
      <c r="Q88" s="37">
        <f>Q23+R23+T23+U23</f>
        <v>243.30499999999998</v>
      </c>
      <c r="R88" s="37">
        <f>R23+T23+U23+V23</f>
        <v>201.19499999999999</v>
      </c>
      <c r="S88" s="37">
        <f>S23</f>
        <v>197.91399999999999</v>
      </c>
      <c r="T88" s="37">
        <f>T23+U23+V23+W23</f>
        <v>197.91399999999996</v>
      </c>
      <c r="U88" s="37">
        <f>U23+V23+W23+Y23</f>
        <v>161.02099999999996</v>
      </c>
      <c r="V88" s="37">
        <f>V23+W23+Y23+Z23</f>
        <v>153.10299999999998</v>
      </c>
      <c r="W88" s="37">
        <f>W23+Y23+Z23+AA23</f>
        <v>145.12099999999998</v>
      </c>
      <c r="X88" s="37">
        <f>X23</f>
        <v>152.1</v>
      </c>
      <c r="Y88" s="37">
        <f>Y23+Z23+AA23+AB23</f>
        <v>152.1</v>
      </c>
      <c r="Z88" s="37">
        <f>Z23+AA23+AB23+AD23</f>
        <v>149.47800000000001</v>
      </c>
      <c r="AA88" s="37">
        <f>AA23+AB23+AD23+AE23</f>
        <v>143.428</v>
      </c>
      <c r="AB88" s="37">
        <v>135.71599999999998</v>
      </c>
      <c r="AC88" s="37">
        <f>AC23</f>
        <v>136.85599999999999</v>
      </c>
      <c r="AD88" s="37">
        <v>136.85599999999999</v>
      </c>
      <c r="AE88" s="37">
        <v>141.28399999999999</v>
      </c>
    </row>
    <row r="89" spans="2:31" x14ac:dyDescent="0.25">
      <c r="B89" s="61" t="s">
        <v>166</v>
      </c>
      <c r="C89" s="35">
        <f>(BR!C27+BR!G27)/2</f>
        <v>1714.8982369999999</v>
      </c>
      <c r="D89" s="36">
        <f>(BR!D27+BR!H27)/2</f>
        <v>1621.4877369999999</v>
      </c>
      <c r="E89" s="36">
        <f>(BR!E27+BR!I27)/2</f>
        <v>1609.3067370000001</v>
      </c>
      <c r="F89" s="36">
        <f>(BR!E27+BR!J27)/2</f>
        <v>1581.7372370000001</v>
      </c>
      <c r="G89" s="36">
        <f>(BR!G27+BR!K27)/2</f>
        <v>1540.3192369999999</v>
      </c>
      <c r="H89" s="36">
        <f>(BR!H27+BR!L27)/2</f>
        <v>1426.0032369999999</v>
      </c>
      <c r="I89" s="36">
        <f>(BR!I27+BR!M27)/2</f>
        <v>1481.4752370000001</v>
      </c>
      <c r="J89" s="36">
        <f>(BR!J27+BR!N27)/2</f>
        <v>1428.9067369999998</v>
      </c>
      <c r="K89" s="36">
        <f>(BR!K27+BR!O27)/2</f>
        <v>1399.4646185000001</v>
      </c>
      <c r="L89" s="37">
        <f>(BR!L27+BR!P27)/2</f>
        <v>1299.0111185000001</v>
      </c>
      <c r="M89" s="37">
        <f>(BR!M27+BR!Q27)/2</f>
        <v>1338.2216185000002</v>
      </c>
      <c r="N89" s="37">
        <f>(BR!N27+BR!R27)/2</f>
        <v>1301.1656184999999</v>
      </c>
      <c r="O89" s="37">
        <f>(BR!N27+BR!R27)/2</f>
        <v>1301.1656184999999</v>
      </c>
      <c r="P89" s="37">
        <f>(BR!O27+BR!S27)/2</f>
        <v>1276.4985000000001</v>
      </c>
      <c r="Q89" s="37">
        <f>(BR!P27+BR!T27)/2</f>
        <v>1175.2255</v>
      </c>
      <c r="R89" s="37">
        <f>(BR!Q27+BR!U27)/2</f>
        <v>1158.1425000000002</v>
      </c>
      <c r="S89" s="37">
        <f>(BR!R27+BR!V27)/2</f>
        <v>1142.74</v>
      </c>
      <c r="T89" s="37">
        <f>(BR!R27+BR!V27)/2</f>
        <v>1142.74</v>
      </c>
      <c r="U89" s="37">
        <f>(BR!S27+BR!W27)/2</f>
        <v>1131.3724999999999</v>
      </c>
      <c r="V89" s="37">
        <f>(BR!T27+BR!X27)/2</f>
        <v>1050.0595000000001</v>
      </c>
      <c r="W89" s="37">
        <f>(BR!U27+BR!Y27)/2</f>
        <v>1070.933</v>
      </c>
      <c r="X89" s="37">
        <f>(BR!V27+BR!Z27)/2</f>
        <v>1049.6904999999999</v>
      </c>
      <c r="Y89" s="37">
        <f>(BR!V27+BR!Z27)/2</f>
        <v>1049.6904999999999</v>
      </c>
      <c r="Z89" s="37">
        <f>(BR!W27+BR!AA27)/2</f>
        <v>1035.309</v>
      </c>
      <c r="AA89" s="37">
        <v>971.57799999999997</v>
      </c>
      <c r="AB89" s="37">
        <v>1521.144</v>
      </c>
      <c r="AC89" s="37">
        <v>986.7</v>
      </c>
      <c r="AD89" s="37">
        <v>986.7</v>
      </c>
      <c r="AE89" s="37">
        <v>947.95</v>
      </c>
    </row>
    <row r="90" spans="2:31" x14ac:dyDescent="0.25">
      <c r="B90" s="45" t="s">
        <v>167</v>
      </c>
      <c r="C90" s="56">
        <f t="shared" ref="C90:F90" si="49">C88/C89</f>
        <v>0.12566576567073584</v>
      </c>
      <c r="D90" s="57">
        <f t="shared" si="49"/>
        <v>0.14552438147732968</v>
      </c>
      <c r="E90" s="57">
        <f t="shared" si="49"/>
        <v>0.16887520181927876</v>
      </c>
      <c r="F90" s="57">
        <f t="shared" si="49"/>
        <v>0.20946336233974616</v>
      </c>
      <c r="G90" s="57">
        <f>G88/G89</f>
        <v>0.21357975158496315</v>
      </c>
      <c r="H90" s="57">
        <f>H88/H89</f>
        <v>0.21776247903426046</v>
      </c>
      <c r="I90" s="57">
        <f t="shared" ref="I90:J90" si="50">I88/I89</f>
        <v>0.19281726272958283</v>
      </c>
      <c r="J90" s="57">
        <f t="shared" si="50"/>
        <v>0.18098591972696401</v>
      </c>
      <c r="K90" s="57">
        <f>K88/K89</f>
        <v>0.1918769481202143</v>
      </c>
      <c r="L90" s="58">
        <f>L88/L89</f>
        <v>0.21618829585098737</v>
      </c>
      <c r="M90" s="58">
        <f t="shared" ref="M90:AE90" si="51">M88/M89</f>
        <v>0.20545102261027323</v>
      </c>
      <c r="N90" s="58">
        <f t="shared" si="51"/>
        <v>0.19646077053180297</v>
      </c>
      <c r="O90" s="58">
        <f t="shared" si="51"/>
        <v>0.19646077053180297</v>
      </c>
      <c r="P90" s="58">
        <f t="shared" si="51"/>
        <v>0.20542679838636704</v>
      </c>
      <c r="Q90" s="58">
        <f t="shared" si="51"/>
        <v>0.20702835328198713</v>
      </c>
      <c r="R90" s="58">
        <f t="shared" si="51"/>
        <v>0.17372214559089227</v>
      </c>
      <c r="S90" s="58">
        <f t="shared" si="51"/>
        <v>0.17319250223147872</v>
      </c>
      <c r="T90" s="58">
        <f t="shared" si="51"/>
        <v>0.1731925022314787</v>
      </c>
      <c r="U90" s="58">
        <f t="shared" si="51"/>
        <v>0.14232359368819728</v>
      </c>
      <c r="V90" s="58">
        <f t="shared" si="51"/>
        <v>0.14580411871898685</v>
      </c>
      <c r="W90" s="58">
        <f t="shared" si="51"/>
        <v>0.13550894407026395</v>
      </c>
      <c r="X90" s="58">
        <f t="shared" si="51"/>
        <v>0.14489985381405282</v>
      </c>
      <c r="Y90" s="58">
        <f t="shared" si="51"/>
        <v>0.14489985381405282</v>
      </c>
      <c r="Z90" s="58">
        <f t="shared" si="51"/>
        <v>0.14438008362720697</v>
      </c>
      <c r="AA90" s="58">
        <f t="shared" si="51"/>
        <v>0.14762376258005019</v>
      </c>
      <c r="AB90" s="58">
        <f t="shared" si="51"/>
        <v>8.9219692547188159E-2</v>
      </c>
      <c r="AC90" s="58">
        <f t="shared" si="51"/>
        <v>0.13870071957028476</v>
      </c>
      <c r="AD90" s="58">
        <f t="shared" si="51"/>
        <v>0.13870071957028476</v>
      </c>
      <c r="AE90" s="58">
        <f t="shared" si="51"/>
        <v>0.14904161611899361</v>
      </c>
    </row>
    <row r="181" spans="2:2" x14ac:dyDescent="0.25">
      <c r="B181" s="45" t="s">
        <v>167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2C19-D93A-4447-95AC-1343FC67A779}">
  <sheetPr>
    <tabColor rgb="FF92D050"/>
  </sheetPr>
  <dimension ref="B1:AE180"/>
  <sheetViews>
    <sheetView showGridLines="0" topLeftCell="A150" zoomScale="90" zoomScaleNormal="90" workbookViewId="0">
      <selection activeCell="J13" sqref="J13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7" width="15.85546875" style="2" customWidth="1"/>
    <col min="28" max="16384" width="9.140625" style="2"/>
  </cols>
  <sheetData>
    <row r="1" spans="2:27" x14ac:dyDescent="0.25">
      <c r="B1" s="13" t="s">
        <v>83</v>
      </c>
      <c r="E1" s="14"/>
      <c r="F1" s="14"/>
      <c r="J1" s="14"/>
      <c r="K1" s="14"/>
    </row>
    <row r="2" spans="2:27" x14ac:dyDescent="0.25">
      <c r="B2" s="15"/>
    </row>
    <row r="3" spans="2:27" x14ac:dyDescent="0.25">
      <c r="B3" s="16" t="s">
        <v>84</v>
      </c>
      <c r="C3" s="62" t="s">
        <v>168</v>
      </c>
      <c r="D3" s="63" t="s">
        <v>169</v>
      </c>
      <c r="E3" s="63" t="s">
        <v>170</v>
      </c>
      <c r="F3" s="63" t="s">
        <v>171</v>
      </c>
      <c r="G3" s="63" t="s">
        <v>172</v>
      </c>
      <c r="H3" s="63" t="s">
        <v>173</v>
      </c>
      <c r="I3" s="63" t="s">
        <v>174</v>
      </c>
      <c r="J3" s="63" t="s">
        <v>175</v>
      </c>
      <c r="K3" s="63" t="s">
        <v>176</v>
      </c>
      <c r="L3" s="64" t="s">
        <v>177</v>
      </c>
      <c r="M3" s="64" t="s">
        <v>178</v>
      </c>
      <c r="N3" s="64" t="s">
        <v>96</v>
      </c>
      <c r="O3" s="64" t="s">
        <v>179</v>
      </c>
      <c r="P3" s="64" t="s">
        <v>180</v>
      </c>
      <c r="Q3" s="64" t="s">
        <v>181</v>
      </c>
      <c r="R3" s="64" t="s">
        <v>101</v>
      </c>
      <c r="S3" s="64" t="s">
        <v>182</v>
      </c>
      <c r="T3" s="64" t="s">
        <v>183</v>
      </c>
      <c r="U3" s="64" t="s">
        <v>184</v>
      </c>
      <c r="V3" s="64" t="s">
        <v>106</v>
      </c>
      <c r="W3" s="64" t="s">
        <v>185</v>
      </c>
      <c r="X3" s="64" t="s">
        <v>186</v>
      </c>
      <c r="Y3" s="64" t="s">
        <v>187</v>
      </c>
      <c r="Z3" s="64" t="s">
        <v>111</v>
      </c>
      <c r="AA3" s="64" t="s">
        <v>188</v>
      </c>
    </row>
    <row r="4" spans="2:27" x14ac:dyDescent="0.25">
      <c r="B4" s="15" t="s">
        <v>114</v>
      </c>
      <c r="C4" s="53">
        <v>3415.431</v>
      </c>
      <c r="D4" s="54">
        <v>2203.4079999999999</v>
      </c>
      <c r="E4" s="54">
        <v>911.13800000000003</v>
      </c>
      <c r="F4" s="54">
        <v>4343.38</v>
      </c>
      <c r="G4" s="54">
        <v>3298.0889999999999</v>
      </c>
      <c r="H4" s="54">
        <v>2166.5569999999998</v>
      </c>
      <c r="I4" s="54">
        <v>911.779</v>
      </c>
      <c r="J4" s="54">
        <v>3663.5030000000002</v>
      </c>
      <c r="K4" s="54">
        <v>2773.7040000000002</v>
      </c>
      <c r="L4" s="55">
        <v>1770.894</v>
      </c>
      <c r="M4" s="55">
        <v>703.53899999999999</v>
      </c>
      <c r="N4" s="55">
        <v>3302.8440000000001</v>
      </c>
      <c r="O4" s="55">
        <v>2534.1280000000002</v>
      </c>
      <c r="P4" s="55">
        <v>1618.4680000000001</v>
      </c>
      <c r="Q4" s="55">
        <v>669.78899999999999</v>
      </c>
      <c r="R4" s="55">
        <v>3121.643</v>
      </c>
      <c r="S4" s="55">
        <v>2358.9430000000002</v>
      </c>
      <c r="T4" s="55">
        <v>1458.318</v>
      </c>
      <c r="U4" s="55">
        <v>569.27099999999996</v>
      </c>
      <c r="V4" s="55">
        <v>2679.7</v>
      </c>
      <c r="W4" s="55">
        <v>1987.6679999999999</v>
      </c>
      <c r="X4" s="55">
        <v>1210.117</v>
      </c>
      <c r="Y4" s="55">
        <v>473.99900000000002</v>
      </c>
      <c r="Z4" s="55">
        <v>2186.779</v>
      </c>
      <c r="AA4" s="55">
        <v>1629.2049999999999</v>
      </c>
    </row>
    <row r="5" spans="2:27" x14ac:dyDescent="0.25">
      <c r="B5" s="22" t="s">
        <v>115</v>
      </c>
      <c r="C5" s="65">
        <v>-2558.8119999999999</v>
      </c>
      <c r="D5" s="66">
        <v>-1653.241</v>
      </c>
      <c r="E5" s="66">
        <v>-709.85199999999998</v>
      </c>
      <c r="F5" s="66">
        <v>-3159.1060000000002</v>
      </c>
      <c r="G5" s="66">
        <v>-2365.5509999999999</v>
      </c>
      <c r="H5" s="66">
        <v>-1550.711</v>
      </c>
      <c r="I5" s="66">
        <v>-674.50199999999995</v>
      </c>
      <c r="J5" s="66">
        <v>-2622.36</v>
      </c>
      <c r="K5" s="66">
        <v>-1964.855</v>
      </c>
      <c r="L5" s="67">
        <v>-1260.4280000000001</v>
      </c>
      <c r="M5" s="67">
        <v>-520.08100000000002</v>
      </c>
      <c r="N5" s="67">
        <v>-2373.6289999999999</v>
      </c>
      <c r="O5" s="67">
        <v>-1811.6890000000003</v>
      </c>
      <c r="P5" s="67">
        <v>-1178.6780000000001</v>
      </c>
      <c r="Q5" s="67">
        <v>-511.31700000000001</v>
      </c>
      <c r="R5" s="67">
        <v>-2308.3330000000001</v>
      </c>
      <c r="S5" s="67">
        <v>-1745.2680000000003</v>
      </c>
      <c r="T5" s="67">
        <v>-1088.0840000000001</v>
      </c>
      <c r="U5" s="67">
        <v>-436.82999999999993</v>
      </c>
      <c r="V5" s="67">
        <v>-1999.9</v>
      </c>
      <c r="W5" s="67">
        <v>-1482.2819999999999</v>
      </c>
      <c r="X5" s="67">
        <v>-906</v>
      </c>
      <c r="Y5" s="67">
        <v>-365.46800000000002</v>
      </c>
      <c r="Z5" s="67">
        <v>-1602.702</v>
      </c>
      <c r="AA5" s="67">
        <v>-1181.7449999999999</v>
      </c>
    </row>
    <row r="6" spans="2:27" x14ac:dyDescent="0.25">
      <c r="B6" s="26" t="s">
        <v>116</v>
      </c>
      <c r="C6" s="68">
        <f t="shared" ref="C6:H6" si="0">SUM(C4:C5)</f>
        <v>856.61900000000014</v>
      </c>
      <c r="D6" s="69">
        <f t="shared" si="0"/>
        <v>550.16699999999992</v>
      </c>
      <c r="E6" s="69">
        <f t="shared" si="0"/>
        <v>201.28600000000006</v>
      </c>
      <c r="F6" s="69">
        <f t="shared" si="0"/>
        <v>1184.2739999999999</v>
      </c>
      <c r="G6" s="69">
        <f t="shared" si="0"/>
        <v>932.53800000000001</v>
      </c>
      <c r="H6" s="69">
        <f t="shared" si="0"/>
        <v>615.84599999999978</v>
      </c>
      <c r="I6" s="69">
        <f t="shared" ref="I6" si="1">SUM(I4:I5)</f>
        <v>237.27700000000004</v>
      </c>
      <c r="J6" s="69">
        <f>SUM(J4:J5)</f>
        <v>1041.143</v>
      </c>
      <c r="K6" s="69">
        <f>SUM(K4:K5)</f>
        <v>808.84900000000016</v>
      </c>
      <c r="L6" s="70">
        <f>SUM(L4:L5)</f>
        <v>510.46599999999989</v>
      </c>
      <c r="M6" s="70">
        <f t="shared" ref="M6:AA6" si="2">SUM(M4:M5)</f>
        <v>183.45799999999997</v>
      </c>
      <c r="N6" s="70">
        <f t="shared" si="2"/>
        <v>929.21500000000015</v>
      </c>
      <c r="O6" s="70">
        <f t="shared" si="2"/>
        <v>722.43899999999985</v>
      </c>
      <c r="P6" s="70">
        <f t="shared" si="2"/>
        <v>439.78999999999996</v>
      </c>
      <c r="Q6" s="70">
        <f t="shared" si="2"/>
        <v>158.47199999999998</v>
      </c>
      <c r="R6" s="70">
        <f t="shared" si="2"/>
        <v>813.31</v>
      </c>
      <c r="S6" s="70">
        <f t="shared" si="2"/>
        <v>613.67499999999995</v>
      </c>
      <c r="T6" s="70">
        <f t="shared" si="2"/>
        <v>370.23399999999992</v>
      </c>
      <c r="U6" s="70">
        <f t="shared" si="2"/>
        <v>132.44100000000003</v>
      </c>
      <c r="V6" s="70">
        <f t="shared" si="2"/>
        <v>679.79999999999973</v>
      </c>
      <c r="W6" s="70">
        <f t="shared" si="2"/>
        <v>505.38599999999997</v>
      </c>
      <c r="X6" s="70">
        <f t="shared" si="2"/>
        <v>304.11699999999996</v>
      </c>
      <c r="Y6" s="70">
        <f t="shared" si="2"/>
        <v>108.53100000000001</v>
      </c>
      <c r="Z6" s="70">
        <f t="shared" si="2"/>
        <v>584.077</v>
      </c>
      <c r="AA6" s="70">
        <f t="shared" si="2"/>
        <v>447.46000000000004</v>
      </c>
    </row>
    <row r="7" spans="2:27" x14ac:dyDescent="0.25">
      <c r="B7" s="15"/>
      <c r="C7" s="53"/>
      <c r="D7" s="54"/>
      <c r="E7" s="54"/>
      <c r="F7" s="54"/>
      <c r="G7" s="54"/>
      <c r="H7" s="54"/>
      <c r="I7" s="54"/>
      <c r="J7" s="54"/>
      <c r="K7" s="54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2:27" x14ac:dyDescent="0.25">
      <c r="B8" s="15" t="s">
        <v>117</v>
      </c>
      <c r="C8" s="53">
        <v>-398.44900000000001</v>
      </c>
      <c r="D8" s="54">
        <v>-266.988</v>
      </c>
      <c r="E8" s="54">
        <v>-129.30500000000001</v>
      </c>
      <c r="F8" s="54">
        <v>-530.14499999999998</v>
      </c>
      <c r="G8" s="54">
        <v>-383.70299999999997</v>
      </c>
      <c r="H8" s="54">
        <v>-249.53399999999999</v>
      </c>
      <c r="I8" s="54">
        <v>-118.13800000000001</v>
      </c>
      <c r="J8" s="54">
        <v>-439.94499999999999</v>
      </c>
      <c r="K8" s="54">
        <v>-317.72500000000002</v>
      </c>
      <c r="L8" s="55">
        <v>-209.333</v>
      </c>
      <c r="M8" s="55">
        <v>-100.13800000000001</v>
      </c>
      <c r="N8" s="55">
        <v>-403.642</v>
      </c>
      <c r="O8" s="55">
        <v>-300.68599999999998</v>
      </c>
      <c r="P8" s="55">
        <v>-203.37299999999999</v>
      </c>
      <c r="Q8" s="55">
        <v>-104.408</v>
      </c>
      <c r="R8" s="55">
        <v>-391.625</v>
      </c>
      <c r="S8" s="55">
        <v>-292.27600000000001</v>
      </c>
      <c r="T8" s="55">
        <v>-195.31700000000001</v>
      </c>
      <c r="U8" s="55">
        <v>-94.715000000000003</v>
      </c>
      <c r="V8" s="55">
        <v>-322.39999999999998</v>
      </c>
      <c r="W8" s="55">
        <v>-231.512</v>
      </c>
      <c r="X8" s="55">
        <v>-148.53200000000001</v>
      </c>
      <c r="Y8" s="55">
        <v>-67.721000000000004</v>
      </c>
      <c r="Z8" s="55">
        <v>-272.334</v>
      </c>
      <c r="AA8" s="55">
        <v>-199.13</v>
      </c>
    </row>
    <row r="9" spans="2:27" x14ac:dyDescent="0.25">
      <c r="B9" s="15" t="s">
        <v>118</v>
      </c>
      <c r="C9" s="53">
        <v>-219.91</v>
      </c>
      <c r="D9" s="54">
        <v>-150.91900000000001</v>
      </c>
      <c r="E9" s="54">
        <v>-70.597999999999999</v>
      </c>
      <c r="F9" s="54">
        <v>-272.73</v>
      </c>
      <c r="G9" s="54">
        <v>-199.63399999999999</v>
      </c>
      <c r="H9" s="54">
        <v>-131.38999999999999</v>
      </c>
      <c r="I9" s="54">
        <v>-64.135000000000005</v>
      </c>
      <c r="J9" s="54">
        <v>-244.322</v>
      </c>
      <c r="K9" s="54">
        <v>-183.51599999999999</v>
      </c>
      <c r="L9" s="55">
        <v>-126.265</v>
      </c>
      <c r="M9" s="55">
        <v>-63.177</v>
      </c>
      <c r="N9" s="55">
        <v>-220.61500000000001</v>
      </c>
      <c r="O9" s="55">
        <v>-168.18700000000001</v>
      </c>
      <c r="P9" s="55">
        <v>-106.79600000000001</v>
      </c>
      <c r="Q9" s="55">
        <v>-52.819000000000003</v>
      </c>
      <c r="R9" s="55">
        <v>-185.63200000000001</v>
      </c>
      <c r="S9" s="55">
        <v>-139.08500000000001</v>
      </c>
      <c r="T9" s="55">
        <v>-92.765000000000001</v>
      </c>
      <c r="U9" s="55">
        <v>-44.48</v>
      </c>
      <c r="V9" s="55">
        <v>-161.1</v>
      </c>
      <c r="W9" s="55">
        <v>-115.746</v>
      </c>
      <c r="X9" s="55">
        <v>-81.125999999999991</v>
      </c>
      <c r="Y9" s="55">
        <v>-36.151000000000003</v>
      </c>
      <c r="Z9" s="55">
        <v>-130.488</v>
      </c>
      <c r="AA9" s="55">
        <v>-104.32899999999999</v>
      </c>
    </row>
    <row r="10" spans="2:27" x14ac:dyDescent="0.25">
      <c r="B10" s="15" t="s">
        <v>119</v>
      </c>
      <c r="C10" s="53">
        <v>-4.4710000000000001</v>
      </c>
      <c r="D10" s="54">
        <v>-3.101</v>
      </c>
      <c r="E10" s="54">
        <v>-1.623</v>
      </c>
      <c r="F10" s="54">
        <v>-5.0629999999999997</v>
      </c>
      <c r="G10" s="54">
        <v>-3.718</v>
      </c>
      <c r="H10" s="54">
        <v>-2.6019999999999999</v>
      </c>
      <c r="I10" s="54">
        <v>-1.419</v>
      </c>
      <c r="J10" s="54">
        <v>-4.7229999999999999</v>
      </c>
      <c r="K10" s="54">
        <v>-3.423</v>
      </c>
      <c r="L10" s="55">
        <v>-2.407</v>
      </c>
      <c r="M10" s="55">
        <v>-1.181</v>
      </c>
      <c r="N10" s="55">
        <v>-4.3410000000000002</v>
      </c>
      <c r="O10" s="55">
        <v>-3.6509999999999998</v>
      </c>
      <c r="P10" s="55">
        <v>-2.5529999999999999</v>
      </c>
      <c r="Q10" s="55">
        <v>-1.4</v>
      </c>
      <c r="R10" s="55">
        <v>-5.5810000000000004</v>
      </c>
      <c r="S10" s="55">
        <v>-4.0659999999999998</v>
      </c>
      <c r="T10" s="55">
        <v>-2.8639999999999999</v>
      </c>
      <c r="U10" s="55">
        <v>-1.587</v>
      </c>
      <c r="V10" s="55">
        <v>-6.7</v>
      </c>
      <c r="W10" s="55">
        <v>-4.7510000000000003</v>
      </c>
      <c r="X10" s="55">
        <v>-3.47</v>
      </c>
      <c r="Y10" s="55">
        <v>-4.226</v>
      </c>
      <c r="Z10" s="55">
        <v>-6.4889999999999999</v>
      </c>
      <c r="AA10" s="55">
        <v>-4.8559999999999999</v>
      </c>
    </row>
    <row r="11" spans="2:27" x14ac:dyDescent="0.25">
      <c r="B11" s="15" t="s">
        <v>120</v>
      </c>
      <c r="C11" s="53">
        <v>10.292999999999999</v>
      </c>
      <c r="D11" s="54">
        <v>6.7990000000000004</v>
      </c>
      <c r="E11" s="54">
        <v>3.7429999999999999</v>
      </c>
      <c r="F11" s="54">
        <v>19</v>
      </c>
      <c r="G11" s="54">
        <v>9.3089999999999993</v>
      </c>
      <c r="H11" s="54">
        <v>5.5869999999999997</v>
      </c>
      <c r="I11" s="54">
        <v>2.7719999999999998</v>
      </c>
      <c r="J11" s="54">
        <v>11.048999999999999</v>
      </c>
      <c r="K11" s="54">
        <v>7.4390000000000001</v>
      </c>
      <c r="L11" s="55">
        <v>5.62</v>
      </c>
      <c r="M11" s="55">
        <v>3.6920000000000002</v>
      </c>
      <c r="N11" s="55">
        <v>10.047000000000001</v>
      </c>
      <c r="O11" s="55">
        <v>7.8070000000000004</v>
      </c>
      <c r="P11" s="55">
        <v>5.2610000000000001</v>
      </c>
      <c r="Q11" s="55">
        <v>2.81</v>
      </c>
      <c r="R11" s="55">
        <v>10.545</v>
      </c>
      <c r="S11" s="55">
        <v>7.5960000000000001</v>
      </c>
      <c r="T11" s="55">
        <v>4.3090000000000002</v>
      </c>
      <c r="U11" s="55">
        <v>1.883</v>
      </c>
      <c r="V11" s="55">
        <v>7.3</v>
      </c>
      <c r="W11" s="55">
        <v>2.165</v>
      </c>
      <c r="X11" s="55">
        <v>3.5419999999999998</v>
      </c>
      <c r="Y11" s="55">
        <v>2.0550000000000002</v>
      </c>
      <c r="Z11" s="55">
        <v>6.3150000000000004</v>
      </c>
      <c r="AA11" s="55">
        <v>4.4800000000000004</v>
      </c>
    </row>
    <row r="12" spans="2:27" x14ac:dyDescent="0.25">
      <c r="B12" s="15" t="s">
        <v>121</v>
      </c>
      <c r="C12" s="53">
        <v>-21.567</v>
      </c>
      <c r="D12" s="54">
        <v>-20.843</v>
      </c>
      <c r="E12" s="54">
        <v>-18.369</v>
      </c>
      <c r="F12" s="54">
        <v>-6.976</v>
      </c>
      <c r="G12" s="54">
        <v>-4.7990000000000004</v>
      </c>
      <c r="H12" s="54">
        <v>-3.968</v>
      </c>
      <c r="I12" s="54">
        <v>-1.17</v>
      </c>
      <c r="J12" s="54">
        <v>-2.5409999999999999</v>
      </c>
      <c r="K12" s="54">
        <v>-1.137</v>
      </c>
      <c r="L12" s="55">
        <v>-0.89600000000000002</v>
      </c>
      <c r="M12" s="55">
        <v>-0.73499999999999999</v>
      </c>
      <c r="N12" s="55">
        <v>-4.7809999999999997</v>
      </c>
      <c r="O12" s="55">
        <v>-3.37</v>
      </c>
      <c r="P12" s="55">
        <v>-2.5009999999999999</v>
      </c>
      <c r="Q12" s="55">
        <v>-1.9</v>
      </c>
      <c r="R12" s="55">
        <v>-4.4749999999999996</v>
      </c>
      <c r="S12" s="55">
        <v>-2.6880000000000002</v>
      </c>
      <c r="T12" s="55">
        <v>-1.456</v>
      </c>
      <c r="U12" s="55">
        <v>-0.94599999999999995</v>
      </c>
      <c r="V12" s="55">
        <v>-4.5</v>
      </c>
      <c r="W12" s="55">
        <v>-0.87100000000000044</v>
      </c>
      <c r="X12" s="55">
        <v>-0.43400000000000016</v>
      </c>
      <c r="Y12" s="55">
        <v>-0.25400000000000045</v>
      </c>
      <c r="Z12" s="55">
        <v>-2.5080000000000009</v>
      </c>
      <c r="AA12" s="55">
        <v>-1.7349999999999994</v>
      </c>
    </row>
    <row r="13" spans="2:27" x14ac:dyDescent="0.25">
      <c r="B13" s="22" t="s">
        <v>122</v>
      </c>
      <c r="C13" s="65">
        <v>23.279</v>
      </c>
      <c r="D13" s="66">
        <v>15.952999999999999</v>
      </c>
      <c r="E13" s="66">
        <v>3.371</v>
      </c>
      <c r="F13" s="66">
        <v>42.067999999999998</v>
      </c>
      <c r="G13" s="66">
        <v>14.194000000000001</v>
      </c>
      <c r="H13" s="66">
        <v>2.0470000000000002</v>
      </c>
      <c r="I13" s="66">
        <v>0.41499999999999998</v>
      </c>
      <c r="J13" s="66">
        <v>20.992000000000001</v>
      </c>
      <c r="K13" s="66">
        <v>12.173999999999999</v>
      </c>
      <c r="L13" s="67">
        <v>5.1609999999999996</v>
      </c>
      <c r="M13" s="67">
        <v>-3.4000000000000002E-2</v>
      </c>
      <c r="N13" s="67">
        <v>31.228999999999999</v>
      </c>
      <c r="O13" s="67">
        <v>17.963999999999999</v>
      </c>
      <c r="P13" s="67">
        <v>9.1769999999999996</v>
      </c>
      <c r="Q13" s="67">
        <v>1.7270000000000001</v>
      </c>
      <c r="R13" s="67">
        <v>23.798999999999999</v>
      </c>
      <c r="S13" s="67">
        <v>14.87</v>
      </c>
      <c r="T13" s="67">
        <v>6.5389999999999997</v>
      </c>
      <c r="U13" s="67">
        <v>0.81499999999999995</v>
      </c>
      <c r="V13" s="67">
        <v>19.8</v>
      </c>
      <c r="W13" s="67">
        <v>9.99</v>
      </c>
      <c r="X13" s="67">
        <v>4.5419999999999998</v>
      </c>
      <c r="Y13" s="67">
        <v>-6.5000000000000002E-2</v>
      </c>
      <c r="Z13" s="67">
        <v>15.12</v>
      </c>
      <c r="AA13" s="67">
        <v>8.3970000000000002</v>
      </c>
    </row>
    <row r="14" spans="2:27" x14ac:dyDescent="0.25">
      <c r="B14" s="26" t="s">
        <v>123</v>
      </c>
      <c r="C14" s="68">
        <f t="shared" ref="C14:I14" si="3">SUM(C6:C13)</f>
        <v>245.79400000000012</v>
      </c>
      <c r="D14" s="69">
        <f t="shared" si="3"/>
        <v>131.0679999999999</v>
      </c>
      <c r="E14" s="69">
        <f t="shared" si="3"/>
        <v>-11.494999999999946</v>
      </c>
      <c r="F14" s="69">
        <f t="shared" si="3"/>
        <v>430.42799999999988</v>
      </c>
      <c r="G14" s="69">
        <f t="shared" si="3"/>
        <v>364.18700000000007</v>
      </c>
      <c r="H14" s="69">
        <f t="shared" si="3"/>
        <v>235.98599999999979</v>
      </c>
      <c r="I14" s="69">
        <f t="shared" si="3"/>
        <v>55.602000000000032</v>
      </c>
      <c r="J14" s="69">
        <f>SUM(J6:J13)</f>
        <v>381.65300000000008</v>
      </c>
      <c r="K14" s="69">
        <f>SUM(K6:K13)</f>
        <v>322.66100000000017</v>
      </c>
      <c r="L14" s="70">
        <f>SUM(L6:L13)</f>
        <v>182.34599999999995</v>
      </c>
      <c r="M14" s="70">
        <f t="shared" ref="M14:AA14" si="4">SUM(M6:M13)</f>
        <v>21.884999999999966</v>
      </c>
      <c r="N14" s="70">
        <f t="shared" si="4"/>
        <v>337.11200000000008</v>
      </c>
      <c r="O14" s="70">
        <f t="shared" si="4"/>
        <v>272.31599999999986</v>
      </c>
      <c r="P14" s="70">
        <f t="shared" si="4"/>
        <v>139.00499999999997</v>
      </c>
      <c r="Q14" s="70">
        <f t="shared" si="4"/>
        <v>2.4819999999999762</v>
      </c>
      <c r="R14" s="70">
        <f t="shared" si="4"/>
        <v>260.34099999999995</v>
      </c>
      <c r="S14" s="70">
        <f t="shared" si="4"/>
        <v>198.02599999999995</v>
      </c>
      <c r="T14" s="70">
        <f t="shared" si="4"/>
        <v>88.679999999999907</v>
      </c>
      <c r="U14" s="70">
        <f t="shared" si="4"/>
        <v>-6.5889999999999684</v>
      </c>
      <c r="V14" s="70">
        <v>212.1</v>
      </c>
      <c r="W14" s="70">
        <f t="shared" si="4"/>
        <v>164.66099999999997</v>
      </c>
      <c r="X14" s="70">
        <f t="shared" si="4"/>
        <v>78.638999999999967</v>
      </c>
      <c r="Y14" s="70">
        <f t="shared" si="4"/>
        <v>2.1689999999999987</v>
      </c>
      <c r="Z14" s="70">
        <f t="shared" si="4"/>
        <v>193.69299999999998</v>
      </c>
      <c r="AA14" s="70">
        <f t="shared" si="4"/>
        <v>150.28700000000003</v>
      </c>
    </row>
    <row r="15" spans="2:27" x14ac:dyDescent="0.25">
      <c r="B15" s="15"/>
      <c r="C15" s="53"/>
      <c r="D15" s="54"/>
      <c r="E15" s="54"/>
      <c r="F15" s="54"/>
      <c r="G15" s="54"/>
      <c r="H15" s="54"/>
      <c r="I15" s="54"/>
      <c r="J15" s="54"/>
      <c r="K15" s="54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7" x14ac:dyDescent="0.25">
      <c r="B16" s="22" t="s">
        <v>124</v>
      </c>
      <c r="C16" s="65">
        <v>-37.134999999999998</v>
      </c>
      <c r="D16" s="66">
        <v>-22.849</v>
      </c>
      <c r="E16" s="66">
        <v>-13.519</v>
      </c>
      <c r="F16" s="66">
        <v>-17.876999999999999</v>
      </c>
      <c r="G16" s="66">
        <v>-8.6560000000000006</v>
      </c>
      <c r="H16" s="66">
        <v>-9.3230000000000004</v>
      </c>
      <c r="I16" s="66">
        <v>-3.8039999999999998</v>
      </c>
      <c r="J16" s="66">
        <v>-47.033999999999999</v>
      </c>
      <c r="K16" s="66">
        <v>-43.872</v>
      </c>
      <c r="L16" s="67">
        <v>-16.231000000000002</v>
      </c>
      <c r="M16" s="67">
        <v>-7.5170000000000003</v>
      </c>
      <c r="N16" s="67">
        <v>-16.288</v>
      </c>
      <c r="O16" s="67">
        <v>-23.761999999999997</v>
      </c>
      <c r="P16" s="67">
        <v>-14.11</v>
      </c>
      <c r="Q16" s="67">
        <v>-12.651</v>
      </c>
      <c r="R16" s="67">
        <v>-27.715999999999998</v>
      </c>
      <c r="S16" s="67">
        <v>-28.901</v>
      </c>
      <c r="T16" s="67">
        <v>-18.207000000000001</v>
      </c>
      <c r="U16" s="67">
        <v>-6.5679999999999996</v>
      </c>
      <c r="V16" s="67">
        <v>-21.9</v>
      </c>
      <c r="W16" s="67">
        <v>-13.722</v>
      </c>
      <c r="X16" s="67">
        <v>-9.0749999999999993</v>
      </c>
      <c r="Y16" s="67">
        <v>-3.9030000000000005</v>
      </c>
      <c r="Z16" s="67">
        <v>-19.538</v>
      </c>
      <c r="AA16" s="67">
        <v>-10.062000000000001</v>
      </c>
    </row>
    <row r="17" spans="2:27" x14ac:dyDescent="0.25">
      <c r="B17" s="26" t="s">
        <v>125</v>
      </c>
      <c r="C17" s="68">
        <v>208.65900000000002</v>
      </c>
      <c r="D17" s="69">
        <v>108.21900000000001</v>
      </c>
      <c r="E17" s="69">
        <v>-25.013999999999999</v>
      </c>
      <c r="F17" s="69">
        <v>412.55099999999999</v>
      </c>
      <c r="G17" s="69">
        <v>355.53100000000001</v>
      </c>
      <c r="H17" s="69">
        <v>226.66299999999998</v>
      </c>
      <c r="I17" s="69">
        <v>51.796999999999997</v>
      </c>
      <c r="J17" s="69">
        <v>334.63800000000003</v>
      </c>
      <c r="K17" s="69">
        <v>278.83600000000001</v>
      </c>
      <c r="L17" s="70">
        <v>166.16300000000001</v>
      </c>
      <c r="M17" s="70">
        <v>14.368000000000002</v>
      </c>
      <c r="N17" s="70">
        <v>320.82400000000001</v>
      </c>
      <c r="O17" s="70">
        <v>248.55399999999997</v>
      </c>
      <c r="P17" s="70">
        <v>124.89500000000002</v>
      </c>
      <c r="Q17" s="70">
        <v>-10.168999999999995</v>
      </c>
      <c r="R17" s="70">
        <v>232.62499999999994</v>
      </c>
      <c r="S17" s="70">
        <v>169.12499999999994</v>
      </c>
      <c r="T17" s="70">
        <v>70.472999999999956</v>
      </c>
      <c r="U17" s="70">
        <v>-13.156999999999996</v>
      </c>
      <c r="V17" s="70">
        <v>190.3</v>
      </c>
      <c r="W17" s="70">
        <v>150.93900000000002</v>
      </c>
      <c r="X17" s="70">
        <v>69.564000000000021</v>
      </c>
      <c r="Y17" s="70">
        <v>-1.7340000000000018</v>
      </c>
      <c r="Z17" s="70">
        <v>174.15499999999997</v>
      </c>
      <c r="AA17" s="70">
        <v>140.22499999999997</v>
      </c>
    </row>
    <row r="18" spans="2:27" x14ac:dyDescent="0.25">
      <c r="B18" s="15"/>
      <c r="C18" s="53"/>
      <c r="D18" s="54"/>
      <c r="E18" s="54"/>
      <c r="F18" s="54"/>
      <c r="G18" s="54"/>
      <c r="H18" s="54"/>
      <c r="I18" s="54"/>
      <c r="J18" s="54"/>
      <c r="K18" s="54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</row>
    <row r="19" spans="2:27" x14ac:dyDescent="0.25">
      <c r="B19" s="22" t="s">
        <v>126</v>
      </c>
      <c r="C19" s="65">
        <v>-46.002000000000002</v>
      </c>
      <c r="D19" s="66">
        <v>-27.102</v>
      </c>
      <c r="E19" s="66">
        <v>2.8159999999999998</v>
      </c>
      <c r="F19" s="66">
        <v>-82.414000000000001</v>
      </c>
      <c r="G19" s="66">
        <v>-72.537000000000006</v>
      </c>
      <c r="H19" s="66">
        <v>-47.834000000000003</v>
      </c>
      <c r="I19" s="66">
        <v>-13.226000000000001</v>
      </c>
      <c r="J19" s="66">
        <v>-78.287000000000006</v>
      </c>
      <c r="K19" s="66">
        <v>-66.11</v>
      </c>
      <c r="L19" s="67">
        <v>-39.246000000000002</v>
      </c>
      <c r="M19" s="67">
        <v>-3.1190000000000002</v>
      </c>
      <c r="N19" s="67">
        <v>-67.510999999999996</v>
      </c>
      <c r="O19" s="67">
        <v>-50.765999999999998</v>
      </c>
      <c r="P19" s="67">
        <v>-25.120999999999999</v>
      </c>
      <c r="Q19" s="67">
        <v>1.339</v>
      </c>
      <c r="R19" s="67">
        <v>-36.851999999999997</v>
      </c>
      <c r="S19" s="67">
        <v>-34.554000000000002</v>
      </c>
      <c r="T19" s="67">
        <v>-14.234999999999999</v>
      </c>
      <c r="U19" s="67">
        <v>2.6579999999999999</v>
      </c>
      <c r="V19" s="67">
        <v>-38.5</v>
      </c>
      <c r="W19" s="67">
        <v>-24.006</v>
      </c>
      <c r="X19" s="67">
        <v>-14.087999999999999</v>
      </c>
      <c r="Y19" s="67">
        <v>-1.413</v>
      </c>
      <c r="Z19" s="67">
        <v>-36.558999999999997</v>
      </c>
      <c r="AA19" s="67">
        <v>-25.401</v>
      </c>
    </row>
    <row r="20" spans="2:27" x14ac:dyDescent="0.25">
      <c r="B20" s="26" t="s">
        <v>127</v>
      </c>
      <c r="C20" s="68">
        <f t="shared" ref="C20:I20" si="5">SUM(C17:C19)</f>
        <v>162.65700000000001</v>
      </c>
      <c r="D20" s="69">
        <f t="shared" si="5"/>
        <v>81.117000000000004</v>
      </c>
      <c r="E20" s="69">
        <f t="shared" si="5"/>
        <v>-22.198</v>
      </c>
      <c r="F20" s="69">
        <f t="shared" si="5"/>
        <v>330.137</v>
      </c>
      <c r="G20" s="69">
        <f t="shared" si="5"/>
        <v>282.99400000000003</v>
      </c>
      <c r="H20" s="69">
        <f t="shared" si="5"/>
        <v>178.82899999999998</v>
      </c>
      <c r="I20" s="69">
        <f t="shared" si="5"/>
        <v>38.570999999999998</v>
      </c>
      <c r="J20" s="69">
        <f>SUM(J17:J19)</f>
        <v>256.351</v>
      </c>
      <c r="K20" s="69">
        <f>SUM(K17:K19)</f>
        <v>212.726</v>
      </c>
      <c r="L20" s="70">
        <f>SUM(L17:L19)</f>
        <v>126.917</v>
      </c>
      <c r="M20" s="70">
        <f t="shared" ref="M20:AA20" si="6">SUM(M17:M19)</f>
        <v>11.249000000000002</v>
      </c>
      <c r="N20" s="70">
        <f t="shared" si="6"/>
        <v>253.31300000000002</v>
      </c>
      <c r="O20" s="70">
        <f t="shared" si="6"/>
        <v>197.78799999999998</v>
      </c>
      <c r="P20" s="70">
        <f t="shared" si="6"/>
        <v>99.774000000000029</v>
      </c>
      <c r="Q20" s="70">
        <f t="shared" si="6"/>
        <v>-8.8299999999999947</v>
      </c>
      <c r="R20" s="70">
        <f t="shared" si="6"/>
        <v>195.77299999999994</v>
      </c>
      <c r="S20" s="70">
        <f t="shared" si="6"/>
        <v>134.57099999999994</v>
      </c>
      <c r="T20" s="70">
        <f t="shared" si="6"/>
        <v>56.237999999999957</v>
      </c>
      <c r="U20" s="70">
        <f t="shared" si="6"/>
        <v>-10.498999999999997</v>
      </c>
      <c r="V20" s="70">
        <f t="shared" si="6"/>
        <v>151.80000000000001</v>
      </c>
      <c r="W20" s="70">
        <f t="shared" si="6"/>
        <v>126.93300000000002</v>
      </c>
      <c r="X20" s="70">
        <f t="shared" si="6"/>
        <v>55.47600000000002</v>
      </c>
      <c r="Y20" s="70">
        <f t="shared" si="6"/>
        <v>-3.147000000000002</v>
      </c>
      <c r="Z20" s="70">
        <f t="shared" si="6"/>
        <v>137.59599999999998</v>
      </c>
      <c r="AA20" s="70">
        <f t="shared" si="6"/>
        <v>114.82399999999997</v>
      </c>
    </row>
    <row r="21" spans="2:27" x14ac:dyDescent="0.25">
      <c r="B21" s="15"/>
      <c r="C21" s="53"/>
      <c r="D21" s="54"/>
      <c r="E21" s="54"/>
      <c r="F21" s="54"/>
      <c r="G21" s="54"/>
      <c r="H21" s="54"/>
      <c r="I21" s="54"/>
      <c r="J21" s="54"/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</row>
    <row r="22" spans="2:27" x14ac:dyDescent="0.25">
      <c r="B22" s="13" t="s">
        <v>128</v>
      </c>
      <c r="C22" s="53"/>
      <c r="D22" s="54"/>
      <c r="E22" s="54"/>
      <c r="F22" s="54"/>
      <c r="G22" s="54"/>
      <c r="H22" s="54"/>
      <c r="I22" s="54"/>
      <c r="J22" s="54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</row>
    <row r="23" spans="2:27" x14ac:dyDescent="0.25">
      <c r="B23" s="15" t="s">
        <v>129</v>
      </c>
      <c r="C23" s="53">
        <v>167.39400000000001</v>
      </c>
      <c r="D23" s="54">
        <v>83.763999999999996</v>
      </c>
      <c r="E23" s="54">
        <v>-20.036000000000001</v>
      </c>
      <c r="F23" s="54">
        <v>331.31599999999997</v>
      </c>
      <c r="G23" s="54">
        <v>283.20600000000002</v>
      </c>
      <c r="H23" s="54">
        <v>179.114</v>
      </c>
      <c r="I23" s="54">
        <v>39.508000000000003</v>
      </c>
      <c r="J23" s="54">
        <v>258.61200000000002</v>
      </c>
      <c r="K23" s="54">
        <v>212.83699999999999</v>
      </c>
      <c r="L23" s="55">
        <v>127.196</v>
      </c>
      <c r="M23" s="55">
        <v>12.465999999999999</v>
      </c>
      <c r="N23" s="55">
        <v>255.62799999999999</v>
      </c>
      <c r="O23" s="55">
        <v>199.94</v>
      </c>
      <c r="P23" s="55">
        <v>101.99299999999999</v>
      </c>
      <c r="Q23" s="55">
        <v>-6.8449999999999998</v>
      </c>
      <c r="R23" s="55">
        <v>197.91399999999999</v>
      </c>
      <c r="S23" s="55">
        <v>135.62700000000001</v>
      </c>
      <c r="T23" s="55">
        <v>56.601999999999997</v>
      </c>
      <c r="U23" s="55">
        <v>-10.125999999999999</v>
      </c>
      <c r="V23" s="55">
        <v>152.1</v>
      </c>
      <c r="W23" s="55">
        <v>126.706</v>
      </c>
      <c r="X23" s="55">
        <v>55.598999999999997</v>
      </c>
      <c r="Y23" s="55">
        <v>-3.1469999999999998</v>
      </c>
      <c r="Z23" s="55">
        <v>136.85599999999999</v>
      </c>
      <c r="AA23" s="55">
        <v>114.084</v>
      </c>
    </row>
    <row r="24" spans="2:27" x14ac:dyDescent="0.25">
      <c r="B24" s="15" t="s">
        <v>130</v>
      </c>
      <c r="C24" s="53">
        <v>-4.7370000000000001</v>
      </c>
      <c r="D24" s="54">
        <v>-2.6469999999999998</v>
      </c>
      <c r="E24" s="54">
        <v>-2.1619999999999999</v>
      </c>
      <c r="F24" s="54">
        <v>-1.179</v>
      </c>
      <c r="G24" s="54">
        <v>-0.21199999999999999</v>
      </c>
      <c r="H24" s="54">
        <v>-0.28499999999999998</v>
      </c>
      <c r="I24" s="54">
        <v>-0.93700000000000006</v>
      </c>
      <c r="J24" s="54">
        <v>-2.2610000000000001</v>
      </c>
      <c r="K24" s="54">
        <v>-0.111</v>
      </c>
      <c r="L24" s="55">
        <v>-0.27900000000000003</v>
      </c>
      <c r="M24" s="55">
        <v>-1.2170000000000001</v>
      </c>
      <c r="N24" s="55">
        <v>-2.3149999999999999</v>
      </c>
      <c r="O24" s="55">
        <v>-2.1389999999999998</v>
      </c>
      <c r="P24" s="55">
        <v>-2.2160000000000002</v>
      </c>
      <c r="Q24" s="55">
        <v>-1.9850000000000001</v>
      </c>
      <c r="R24" s="55">
        <v>-2.141</v>
      </c>
      <c r="S24" s="55">
        <v>-1.056</v>
      </c>
      <c r="T24" s="55">
        <v>-0.36399999999999999</v>
      </c>
      <c r="U24" s="55">
        <v>-0.373</v>
      </c>
      <c r="V24" s="55">
        <v>-0.30099999999999999</v>
      </c>
      <c r="W24" s="55">
        <v>0.22700000000000001</v>
      </c>
      <c r="X24" s="55">
        <v>-0.123</v>
      </c>
      <c r="Y24" s="55">
        <v>0</v>
      </c>
      <c r="Z24" s="55">
        <v>0.74</v>
      </c>
      <c r="AA24" s="55">
        <v>0.74</v>
      </c>
    </row>
    <row r="25" spans="2:27" x14ac:dyDescent="0.25">
      <c r="B25" s="15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2:27" x14ac:dyDescent="0.25">
      <c r="B26" s="15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2:27" x14ac:dyDescent="0.25">
      <c r="B27" s="16" t="s">
        <v>131</v>
      </c>
      <c r="C27" s="62" t="s">
        <v>168</v>
      </c>
      <c r="D27" s="63" t="s">
        <v>169</v>
      </c>
      <c r="E27" s="63" t="s">
        <v>170</v>
      </c>
      <c r="F27" s="63" t="s">
        <v>171</v>
      </c>
      <c r="G27" s="63" t="s">
        <v>172</v>
      </c>
      <c r="H27" s="63" t="s">
        <v>173</v>
      </c>
      <c r="I27" s="63" t="s">
        <v>174</v>
      </c>
      <c r="J27" s="63" t="s">
        <v>175</v>
      </c>
      <c r="K27" s="63" t="s">
        <v>176</v>
      </c>
      <c r="L27" s="64" t="s">
        <v>177</v>
      </c>
      <c r="M27" s="64" t="s">
        <v>178</v>
      </c>
      <c r="N27" s="64" t="s">
        <v>96</v>
      </c>
      <c r="O27" s="64" t="s">
        <v>179</v>
      </c>
      <c r="P27" s="64" t="s">
        <v>180</v>
      </c>
      <c r="Q27" s="64" t="s">
        <v>181</v>
      </c>
      <c r="R27" s="64" t="s">
        <v>101</v>
      </c>
      <c r="S27" s="64" t="s">
        <v>182</v>
      </c>
      <c r="T27" s="64" t="s">
        <v>183</v>
      </c>
      <c r="U27" s="64" t="s">
        <v>184</v>
      </c>
      <c r="V27" s="64" t="s">
        <v>106</v>
      </c>
      <c r="W27" s="64" t="s">
        <v>185</v>
      </c>
      <c r="X27" s="64" t="s">
        <v>186</v>
      </c>
      <c r="Y27" s="64" t="s">
        <v>187</v>
      </c>
      <c r="Z27" s="64" t="s">
        <v>111</v>
      </c>
      <c r="AA27" s="64" t="s">
        <v>188</v>
      </c>
    </row>
    <row r="28" spans="2:27" x14ac:dyDescent="0.25">
      <c r="B28" s="15" t="s">
        <v>132</v>
      </c>
      <c r="C28" s="33">
        <f>C23/C30*1000000</f>
        <v>6.9848103743665</v>
      </c>
      <c r="D28" s="34">
        <f t="shared" ref="D28" si="7">D23/D30*1000000</f>
        <v>3.4970925613429458</v>
      </c>
      <c r="E28" s="34">
        <f>E23/E30*1000000</f>
        <v>-0.83645614538623114</v>
      </c>
      <c r="F28" s="34">
        <f>F23/F30*1000000</f>
        <v>13.829286392777094</v>
      </c>
      <c r="G28" s="34">
        <f>G23/G30*1000000</f>
        <v>11.828109661173071</v>
      </c>
      <c r="H28" s="34">
        <f t="shared" ref="H28:AA28" si="8">H23/H30*1000000</f>
        <v>7.4895190210080713</v>
      </c>
      <c r="I28" s="34">
        <f t="shared" si="8"/>
        <v>1.6525288338215116</v>
      </c>
      <c r="J28" s="34">
        <f t="shared" si="8"/>
        <v>10.802915097789416</v>
      </c>
      <c r="K28" s="34">
        <f t="shared" si="8"/>
        <v>8.8929882746193822</v>
      </c>
      <c r="L28" s="34">
        <f t="shared" si="8"/>
        <v>5.3193344752674481</v>
      </c>
      <c r="M28" s="34">
        <f t="shared" si="8"/>
        <v>0.5214111076041783</v>
      </c>
      <c r="N28" s="34">
        <f t="shared" si="8"/>
        <v>10.698329360123322</v>
      </c>
      <c r="O28" s="34">
        <f t="shared" si="8"/>
        <v>8.3693564348333158</v>
      </c>
      <c r="P28" s="34">
        <f t="shared" si="8"/>
        <v>4.2703599720900263</v>
      </c>
      <c r="Q28" s="34">
        <f t="shared" si="8"/>
        <v>-0.28659431538395996</v>
      </c>
      <c r="R28" s="34">
        <f t="shared" si="8"/>
        <v>8.2787919173082898</v>
      </c>
      <c r="S28" s="34">
        <f t="shared" si="8"/>
        <v>5.6715548859583702</v>
      </c>
      <c r="T28" s="34">
        <f t="shared" si="8"/>
        <v>2.3652134030319543</v>
      </c>
      <c r="U28" s="34">
        <f t="shared" si="8"/>
        <v>-0.42044624352291265</v>
      </c>
      <c r="V28" s="34">
        <f t="shared" si="8"/>
        <v>6.3154131581903039</v>
      </c>
      <c r="W28" s="34">
        <f t="shared" si="8"/>
        <v>5.2610173545145349</v>
      </c>
      <c r="X28" s="34">
        <f t="shared" si="8"/>
        <v>2.3085513226970589</v>
      </c>
      <c r="Y28" s="34">
        <f t="shared" si="8"/>
        <v>-0.13066801583711299</v>
      </c>
      <c r="Z28" s="34">
        <f t="shared" si="8"/>
        <v>5.6824601129342023</v>
      </c>
      <c r="AA28" s="34">
        <f t="shared" si="8"/>
        <v>4.7369335617290114</v>
      </c>
    </row>
    <row r="29" spans="2:27" x14ac:dyDescent="0.25">
      <c r="B29" s="15" t="s">
        <v>133</v>
      </c>
      <c r="C29" s="33">
        <f>C23/C31*1000000</f>
        <v>6.9504422761479798</v>
      </c>
      <c r="D29" s="34">
        <f t="shared" ref="D29" si="9">D23/D31*1000000</f>
        <v>3.4780030754941</v>
      </c>
      <c r="E29" s="34">
        <f>E23/E31*1000000</f>
        <v>-0.83192385297502269</v>
      </c>
      <c r="F29" s="34">
        <f>F23/F31*1000000</f>
        <v>13.756722063898611</v>
      </c>
      <c r="G29" s="34">
        <f>G23/G31*1000000</f>
        <v>11.759124910443413</v>
      </c>
      <c r="H29" s="34">
        <f t="shared" ref="H29:AA29" si="10">H23/H31*1000000</f>
        <v>7.4370737173970944</v>
      </c>
      <c r="I29" s="34">
        <f t="shared" si="10"/>
        <v>1.6404296058762824</v>
      </c>
      <c r="J29" s="34">
        <f t="shared" si="10"/>
        <v>10.737946269992841</v>
      </c>
      <c r="K29" s="34">
        <f t="shared" si="10"/>
        <v>8.8373017117011798</v>
      </c>
      <c r="L29" s="34">
        <f t="shared" si="10"/>
        <v>5.2813628669899657</v>
      </c>
      <c r="M29" s="34">
        <f t="shared" si="10"/>
        <v>0.51760644595660954</v>
      </c>
      <c r="N29" s="34">
        <f t="shared" si="10"/>
        <v>10.614046251162859</v>
      </c>
      <c r="O29" s="34">
        <f t="shared" si="10"/>
        <v>8.3017995190569973</v>
      </c>
      <c r="P29" s="34">
        <f t="shared" si="10"/>
        <v>4.2348976610342124</v>
      </c>
      <c r="Q29" s="34">
        <f t="shared" si="10"/>
        <v>-0.28421435284557944</v>
      </c>
      <c r="R29" s="34">
        <f t="shared" si="10"/>
        <v>8.2176770531891901</v>
      </c>
      <c r="S29" s="34">
        <f t="shared" si="10"/>
        <v>5.6314302459294963</v>
      </c>
      <c r="T29" s="34">
        <f t="shared" si="10"/>
        <v>2.3501973410906483</v>
      </c>
      <c r="U29" s="34">
        <f t="shared" si="10"/>
        <v>-0.42044624352291265</v>
      </c>
      <c r="V29" s="34">
        <f t="shared" si="10"/>
        <v>6.3154131581903039</v>
      </c>
      <c r="W29" s="34">
        <f t="shared" si="10"/>
        <v>5.2610173545145349</v>
      </c>
      <c r="X29" s="34">
        <f t="shared" si="10"/>
        <v>2.3085513226970589</v>
      </c>
      <c r="Y29" s="34">
        <f t="shared" si="10"/>
        <v>-0.13066801583711299</v>
      </c>
      <c r="Z29" s="34">
        <f t="shared" si="10"/>
        <v>5.6824601129342023</v>
      </c>
      <c r="AA29" s="34">
        <f t="shared" si="10"/>
        <v>4.7369335617290114</v>
      </c>
    </row>
    <row r="30" spans="2:27" x14ac:dyDescent="0.25">
      <c r="B30" s="15" t="s">
        <v>134</v>
      </c>
      <c r="C30" s="35">
        <v>23965432.277777776</v>
      </c>
      <c r="D30" s="36">
        <v>23952468.666666668</v>
      </c>
      <c r="E30" s="36">
        <v>23953437.5</v>
      </c>
      <c r="F30" s="36">
        <v>23957563</v>
      </c>
      <c r="G30" s="36">
        <v>23943470.944444444</v>
      </c>
      <c r="H30" s="36">
        <v>23915287.416666668</v>
      </c>
      <c r="I30" s="36">
        <v>23907601</v>
      </c>
      <c r="J30" s="36">
        <v>23939094</v>
      </c>
      <c r="K30" s="36">
        <v>23933125</v>
      </c>
      <c r="L30" s="37">
        <v>23912013.916666668</v>
      </c>
      <c r="M30" s="37">
        <v>23908198</v>
      </c>
      <c r="N30" s="37">
        <v>23894198</v>
      </c>
      <c r="O30" s="37">
        <v>23889531</v>
      </c>
      <c r="P30" s="37">
        <v>23883935</v>
      </c>
      <c r="Q30" s="37">
        <v>23883935</v>
      </c>
      <c r="R30" s="37">
        <v>23906145</v>
      </c>
      <c r="S30" s="37">
        <v>23913548</v>
      </c>
      <c r="T30" s="37">
        <v>23931033</v>
      </c>
      <c r="U30" s="37">
        <v>24083935</v>
      </c>
      <c r="V30" s="37">
        <v>24083935</v>
      </c>
      <c r="W30" s="37">
        <v>24083935</v>
      </c>
      <c r="X30" s="37">
        <v>24083935</v>
      </c>
      <c r="Y30" s="37">
        <v>24083935</v>
      </c>
      <c r="Z30" s="37">
        <v>24083935</v>
      </c>
      <c r="AA30" s="37">
        <v>24083935</v>
      </c>
    </row>
    <row r="31" spans="2:27" x14ac:dyDescent="0.25">
      <c r="B31" s="15" t="s">
        <v>135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7">
        <v>24083935</v>
      </c>
      <c r="M31" s="37">
        <v>24083935</v>
      </c>
      <c r="N31" s="37">
        <v>24083935</v>
      </c>
      <c r="O31" s="37">
        <v>24083935</v>
      </c>
      <c r="P31" s="37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  <c r="AA31" s="37">
        <v>24083935</v>
      </c>
    </row>
    <row r="32" spans="2:27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</row>
    <row r="33" spans="2:27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</row>
    <row r="34" spans="2:27" x14ac:dyDescent="0.25">
      <c r="B34" s="16" t="s">
        <v>136</v>
      </c>
      <c r="C34" s="62" t="s">
        <v>168</v>
      </c>
      <c r="D34" s="63" t="s">
        <v>169</v>
      </c>
      <c r="E34" s="63" t="s">
        <v>170</v>
      </c>
      <c r="F34" s="63" t="s">
        <v>171</v>
      </c>
      <c r="G34" s="63" t="s">
        <v>172</v>
      </c>
      <c r="H34" s="63" t="s">
        <v>173</v>
      </c>
      <c r="I34" s="63" t="s">
        <v>174</v>
      </c>
      <c r="J34" s="63" t="s">
        <v>175</v>
      </c>
      <c r="K34" s="63" t="s">
        <v>176</v>
      </c>
      <c r="L34" s="64" t="s">
        <v>177</v>
      </c>
      <c r="M34" s="64" t="s">
        <v>178</v>
      </c>
      <c r="N34" s="64" t="s">
        <v>96</v>
      </c>
      <c r="O34" s="64" t="s">
        <v>179</v>
      </c>
      <c r="P34" s="64" t="s">
        <v>180</v>
      </c>
      <c r="Q34" s="64" t="s">
        <v>181</v>
      </c>
      <c r="R34" s="64" t="s">
        <v>101</v>
      </c>
      <c r="S34" s="64" t="s">
        <v>182</v>
      </c>
      <c r="T34" s="64" t="s">
        <v>183</v>
      </c>
      <c r="U34" s="64" t="s">
        <v>184</v>
      </c>
      <c r="V34" s="64" t="s">
        <v>106</v>
      </c>
      <c r="W34" s="64" t="s">
        <v>185</v>
      </c>
      <c r="X34" s="64" t="s">
        <v>186</v>
      </c>
      <c r="Y34" s="64" t="s">
        <v>187</v>
      </c>
      <c r="Z34" s="64" t="s">
        <v>111</v>
      </c>
      <c r="AA34" s="64" t="s">
        <v>188</v>
      </c>
    </row>
    <row r="35" spans="2:27" ht="30" x14ac:dyDescent="0.25">
      <c r="B35" s="40" t="s">
        <v>137</v>
      </c>
      <c r="C35" s="30"/>
      <c r="D35" s="31"/>
      <c r="E35" s="31"/>
      <c r="F35" s="31"/>
      <c r="G35" s="31"/>
      <c r="H35" s="31"/>
      <c r="I35" s="31"/>
      <c r="J35" s="31"/>
      <c r="K35" s="31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spans="2:27" ht="30" x14ac:dyDescent="0.25">
      <c r="B36" s="41" t="s">
        <v>138</v>
      </c>
      <c r="C36" s="53">
        <v>33.43</v>
      </c>
      <c r="D36" s="54">
        <v>69.213999999999999</v>
      </c>
      <c r="E36" s="54">
        <v>10.763999999999999</v>
      </c>
      <c r="F36" s="54">
        <v>99.296000000000006</v>
      </c>
      <c r="G36" s="54">
        <v>74.802999999999997</v>
      </c>
      <c r="H36" s="54">
        <v>46.613999999999997</v>
      </c>
      <c r="I36" s="54">
        <v>13.791</v>
      </c>
      <c r="J36" s="54">
        <v>27.768999999999998</v>
      </c>
      <c r="K36" s="54">
        <v>21.056999999999999</v>
      </c>
      <c r="L36" s="55">
        <v>12.432</v>
      </c>
      <c r="M36" s="55">
        <v>25.186</v>
      </c>
      <c r="N36" s="55">
        <v>-48.1</v>
      </c>
      <c r="O36" s="55">
        <v>2.5409999999999999</v>
      </c>
      <c r="P36" s="55">
        <v>-1.82</v>
      </c>
      <c r="Q36" s="55">
        <v>52.585000000000001</v>
      </c>
      <c r="R36" s="55">
        <v>13.172000000000001</v>
      </c>
      <c r="S36" s="55">
        <v>43.065999999999995</v>
      </c>
      <c r="T36" s="55">
        <v>28.154000000000003</v>
      </c>
      <c r="U36" s="55">
        <v>16.094999999999999</v>
      </c>
      <c r="V36" s="55">
        <v>32.4</v>
      </c>
      <c r="W36" s="55">
        <v>40.636000000000003</v>
      </c>
      <c r="X36" s="55">
        <v>51.274999999999999</v>
      </c>
      <c r="Y36" s="55">
        <v>39.429000000000002</v>
      </c>
      <c r="Z36" s="55">
        <v>19.75</v>
      </c>
      <c r="AA36" s="55">
        <v>-2.4900000000000002</v>
      </c>
    </row>
    <row r="37" spans="2:27" x14ac:dyDescent="0.25">
      <c r="B37" s="15" t="s">
        <v>139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-2.33</v>
      </c>
      <c r="S37" s="55">
        <v>-2.33</v>
      </c>
      <c r="T37" s="55">
        <v>-2.33</v>
      </c>
      <c r="U37" s="55">
        <v>-2.33</v>
      </c>
      <c r="V37" s="55">
        <v>-6.8</v>
      </c>
      <c r="W37" s="55">
        <v>-7.0579999999999998</v>
      </c>
      <c r="X37" s="55">
        <v>-5.5177199999999997</v>
      </c>
      <c r="Y37" s="55">
        <v>-7.0359999999999996</v>
      </c>
      <c r="Z37" s="55">
        <v>-4.4880000000000004</v>
      </c>
      <c r="AA37" s="55">
        <v>0</v>
      </c>
    </row>
    <row r="38" spans="2:27" x14ac:dyDescent="0.25">
      <c r="B38" s="15" t="s">
        <v>140</v>
      </c>
      <c r="C38" s="53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1.7110000000000001</v>
      </c>
      <c r="K38" s="54">
        <v>1.7110000000000001</v>
      </c>
      <c r="L38" s="55">
        <v>3.8439999999999999</v>
      </c>
      <c r="M38" s="55">
        <v>11.368</v>
      </c>
      <c r="N38" s="55">
        <v>-5</v>
      </c>
      <c r="O38" s="55">
        <v>-17.055</v>
      </c>
      <c r="P38" s="55">
        <v>-21.457000000000001</v>
      </c>
      <c r="Q38" s="55">
        <v>-28.213000000000001</v>
      </c>
      <c r="R38" s="55">
        <v>8.5999999999999993E-2</v>
      </c>
      <c r="S38" s="55">
        <v>-4.2519999999999998</v>
      </c>
      <c r="T38" s="55">
        <v>7.5339999999999998</v>
      </c>
      <c r="U38" s="55">
        <v>22.571000000000002</v>
      </c>
      <c r="V38" s="55">
        <v>3.2</v>
      </c>
      <c r="W38" s="55">
        <v>36.043999999999997</v>
      </c>
      <c r="X38" s="55">
        <v>17.756700000000002</v>
      </c>
      <c r="Y38" s="55">
        <v>6.5759999999999996</v>
      </c>
      <c r="Z38" s="55">
        <v>-22.096</v>
      </c>
      <c r="AA38" s="55">
        <v>-17.908999999999999</v>
      </c>
    </row>
    <row r="39" spans="2:27" x14ac:dyDescent="0.25">
      <c r="B39" s="22" t="s">
        <v>141</v>
      </c>
      <c r="C39" s="65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-0.35599999999999998</v>
      </c>
      <c r="K39" s="66">
        <v>-0.35599999999999998</v>
      </c>
      <c r="L39" s="67">
        <v>-0.80600000000000005</v>
      </c>
      <c r="M39" s="67">
        <v>-2.3849999999999998</v>
      </c>
      <c r="N39" s="67">
        <v>1.1000000000000001</v>
      </c>
      <c r="O39" s="67">
        <v>3.6549999999999998</v>
      </c>
      <c r="P39" s="67">
        <v>4.593</v>
      </c>
      <c r="Q39" s="67">
        <v>6.0359999999999996</v>
      </c>
      <c r="R39" s="67">
        <v>0.47799999999999998</v>
      </c>
      <c r="S39" s="67">
        <v>1.4100000000000001</v>
      </c>
      <c r="T39" s="67">
        <v>-1.1070000000000002</v>
      </c>
      <c r="U39" s="67">
        <v>-4.3120000000000003</v>
      </c>
      <c r="V39" s="67">
        <v>0.8</v>
      </c>
      <c r="W39" s="67">
        <v>-6.226</v>
      </c>
      <c r="X39" s="67">
        <v>3.4520200000000001</v>
      </c>
      <c r="Y39" s="67">
        <v>0.127</v>
      </c>
      <c r="Z39" s="67">
        <v>5.7460000000000004</v>
      </c>
      <c r="AA39" s="67">
        <v>3.94</v>
      </c>
    </row>
    <row r="40" spans="2:27" x14ac:dyDescent="0.25">
      <c r="B40" s="26" t="s">
        <v>142</v>
      </c>
      <c r="C40" s="68">
        <f t="shared" ref="C40:I40" si="11">SUM(C36:C39)</f>
        <v>33.43</v>
      </c>
      <c r="D40" s="69">
        <f t="shared" si="11"/>
        <v>69.213999999999999</v>
      </c>
      <c r="E40" s="69">
        <f t="shared" si="11"/>
        <v>10.763999999999999</v>
      </c>
      <c r="F40" s="69">
        <f t="shared" si="11"/>
        <v>99.296000000000006</v>
      </c>
      <c r="G40" s="69">
        <f t="shared" si="11"/>
        <v>74.802999999999997</v>
      </c>
      <c r="H40" s="69">
        <f t="shared" si="11"/>
        <v>46.613999999999997</v>
      </c>
      <c r="I40" s="69">
        <f t="shared" si="11"/>
        <v>13.791</v>
      </c>
      <c r="J40" s="69">
        <f>SUM(J36:J39)</f>
        <v>29.123999999999995</v>
      </c>
      <c r="K40" s="69">
        <f>SUM(K36:K39)</f>
        <v>22.411999999999995</v>
      </c>
      <c r="L40" s="70">
        <f>SUM(L36:L39)</f>
        <v>15.469999999999999</v>
      </c>
      <c r="M40" s="70">
        <f t="shared" ref="M40:AA40" si="12">SUM(M36:M39)</f>
        <v>34.169000000000004</v>
      </c>
      <c r="N40" s="70">
        <f t="shared" si="12"/>
        <v>-52</v>
      </c>
      <c r="O40" s="70">
        <f t="shared" si="12"/>
        <v>-10.859</v>
      </c>
      <c r="P40" s="70">
        <f t="shared" si="12"/>
        <v>-18.684000000000001</v>
      </c>
      <c r="Q40" s="70">
        <f t="shared" si="12"/>
        <v>30.408000000000001</v>
      </c>
      <c r="R40" s="70">
        <f t="shared" si="12"/>
        <v>11.406000000000001</v>
      </c>
      <c r="S40" s="70">
        <f t="shared" si="12"/>
        <v>37.893999999999991</v>
      </c>
      <c r="T40" s="70">
        <f t="shared" si="12"/>
        <v>32.251000000000005</v>
      </c>
      <c r="U40" s="70">
        <f t="shared" si="12"/>
        <v>32.024000000000001</v>
      </c>
      <c r="V40" s="70">
        <f t="shared" si="12"/>
        <v>29.599999999999998</v>
      </c>
      <c r="W40" s="70">
        <f t="shared" si="12"/>
        <v>63.396000000000001</v>
      </c>
      <c r="X40" s="70">
        <f t="shared" si="12"/>
        <v>66.966000000000008</v>
      </c>
      <c r="Y40" s="70">
        <f t="shared" si="12"/>
        <v>39.096000000000004</v>
      </c>
      <c r="Z40" s="70">
        <f t="shared" si="12"/>
        <v>-1.0879999999999992</v>
      </c>
      <c r="AA40" s="70">
        <f t="shared" si="12"/>
        <v>-16.459</v>
      </c>
    </row>
    <row r="41" spans="2:27" x14ac:dyDescent="0.25">
      <c r="B41" s="13"/>
      <c r="C41" s="53"/>
      <c r="D41" s="54"/>
      <c r="E41" s="54"/>
      <c r="F41" s="54"/>
      <c r="G41" s="54"/>
      <c r="H41" s="54"/>
      <c r="I41" s="54"/>
      <c r="J41" s="54"/>
      <c r="K41" s="54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</row>
    <row r="42" spans="2:27" x14ac:dyDescent="0.25">
      <c r="B42" s="13" t="s">
        <v>143</v>
      </c>
      <c r="C42" s="53">
        <f t="shared" ref="C42:I42" si="13">SUM(C20,C40)</f>
        <v>196.08700000000002</v>
      </c>
      <c r="D42" s="54">
        <f t="shared" si="13"/>
        <v>150.33100000000002</v>
      </c>
      <c r="E42" s="54">
        <f t="shared" si="13"/>
        <v>-11.434000000000001</v>
      </c>
      <c r="F42" s="54">
        <f t="shared" si="13"/>
        <v>429.43299999999999</v>
      </c>
      <c r="G42" s="54">
        <f t="shared" si="13"/>
        <v>357.79700000000003</v>
      </c>
      <c r="H42" s="54">
        <f t="shared" si="13"/>
        <v>225.44299999999998</v>
      </c>
      <c r="I42" s="54">
        <f t="shared" si="13"/>
        <v>52.361999999999995</v>
      </c>
      <c r="J42" s="54">
        <f>SUM(J20,J40)</f>
        <v>285.47500000000002</v>
      </c>
      <c r="K42" s="54">
        <f>SUM(K20,K40)</f>
        <v>235.13800000000001</v>
      </c>
      <c r="L42" s="55">
        <f>SUM(L20,L40)</f>
        <v>142.387</v>
      </c>
      <c r="M42" s="55">
        <f t="shared" ref="M42:AA42" si="14">SUM(M20,M40)</f>
        <v>45.418000000000006</v>
      </c>
      <c r="N42" s="55">
        <f t="shared" si="14"/>
        <v>201.31300000000002</v>
      </c>
      <c r="O42" s="55">
        <f t="shared" si="14"/>
        <v>186.92899999999997</v>
      </c>
      <c r="P42" s="55">
        <f t="shared" si="14"/>
        <v>81.090000000000032</v>
      </c>
      <c r="Q42" s="55">
        <f t="shared" si="14"/>
        <v>21.578000000000007</v>
      </c>
      <c r="R42" s="55">
        <f t="shared" si="14"/>
        <v>207.17899999999995</v>
      </c>
      <c r="S42" s="55">
        <f t="shared" si="14"/>
        <v>172.46499999999992</v>
      </c>
      <c r="T42" s="55">
        <f t="shared" si="14"/>
        <v>88.488999999999962</v>
      </c>
      <c r="U42" s="55">
        <f t="shared" si="14"/>
        <v>21.525000000000006</v>
      </c>
      <c r="V42" s="55">
        <f t="shared" si="14"/>
        <v>181.4</v>
      </c>
      <c r="W42" s="55">
        <f t="shared" si="14"/>
        <v>190.32900000000001</v>
      </c>
      <c r="X42" s="55">
        <f t="shared" si="14"/>
        <v>122.44200000000004</v>
      </c>
      <c r="Y42" s="55">
        <f t="shared" si="14"/>
        <v>35.948999999999998</v>
      </c>
      <c r="Z42" s="55">
        <f t="shared" si="14"/>
        <v>136.50799999999998</v>
      </c>
      <c r="AA42" s="55">
        <f t="shared" si="14"/>
        <v>98.364999999999966</v>
      </c>
    </row>
    <row r="43" spans="2:27" x14ac:dyDescent="0.25">
      <c r="B43" s="15"/>
      <c r="C43" s="53"/>
      <c r="D43" s="54"/>
      <c r="E43" s="54"/>
      <c r="F43" s="54"/>
      <c r="G43" s="54"/>
      <c r="H43" s="54"/>
      <c r="I43" s="54"/>
      <c r="J43" s="54"/>
      <c r="K43" s="54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</row>
    <row r="44" spans="2:27" x14ac:dyDescent="0.25">
      <c r="B44" s="13" t="s">
        <v>144</v>
      </c>
      <c r="C44" s="53"/>
      <c r="D44" s="54"/>
      <c r="E44" s="54"/>
      <c r="F44" s="54"/>
      <c r="G44" s="54"/>
      <c r="H44" s="54"/>
      <c r="I44" s="54"/>
      <c r="J44" s="54"/>
      <c r="K44" s="54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</row>
    <row r="45" spans="2:27" x14ac:dyDescent="0.25">
      <c r="B45" s="15" t="s">
        <v>145</v>
      </c>
      <c r="C45" s="53">
        <v>200.24299999999999</v>
      </c>
      <c r="D45" s="54">
        <v>151.876</v>
      </c>
      <c r="E45" s="54">
        <v>-9.5239999999999991</v>
      </c>
      <c r="F45" s="54">
        <v>429.97800000000001</v>
      </c>
      <c r="G45" s="54">
        <v>359.86500000000001</v>
      </c>
      <c r="H45" s="54">
        <v>225.59100000000001</v>
      </c>
      <c r="I45" s="54">
        <v>53.027999999999999</v>
      </c>
      <c r="J45" s="54">
        <v>287.10399999999998</v>
      </c>
      <c r="K45" s="54">
        <v>234.79599999999999</v>
      </c>
      <c r="L45" s="55">
        <v>142.328</v>
      </c>
      <c r="M45" s="55">
        <v>45.975999999999999</v>
      </c>
      <c r="N45" s="55">
        <v>204.2</v>
      </c>
      <c r="O45" s="55">
        <v>189.27599999999998</v>
      </c>
      <c r="P45" s="55">
        <v>83.562000000000026</v>
      </c>
      <c r="Q45" s="55">
        <v>23.294000000000008</v>
      </c>
      <c r="R45" s="55">
        <v>208.96699999999996</v>
      </c>
      <c r="S45" s="55">
        <v>172.76899999999992</v>
      </c>
      <c r="T45" s="55">
        <v>88.214999999999961</v>
      </c>
      <c r="U45" s="55">
        <v>21.476000000000006</v>
      </c>
      <c r="V45" s="55">
        <v>181.7</v>
      </c>
      <c r="W45" s="55">
        <v>189.678</v>
      </c>
      <c r="X45" s="55">
        <v>122.24500000000003</v>
      </c>
      <c r="Y45" s="55">
        <v>35.835999999999999</v>
      </c>
      <c r="Z45" s="55">
        <v>135.79699999999997</v>
      </c>
      <c r="AA45" s="55">
        <v>97.656999999999968</v>
      </c>
    </row>
    <row r="46" spans="2:27" x14ac:dyDescent="0.25">
      <c r="B46" s="15" t="s">
        <v>130</v>
      </c>
      <c r="C46" s="53">
        <v>-4.1559999999999997</v>
      </c>
      <c r="D46" s="54">
        <v>-1.5449999999999999</v>
      </c>
      <c r="E46" s="54">
        <v>-1.91</v>
      </c>
      <c r="F46" s="54">
        <v>-0.54500000000000004</v>
      </c>
      <c r="G46" s="54">
        <v>-1.0999999999999999E-2</v>
      </c>
      <c r="H46" s="54">
        <v>-0.14799999999999999</v>
      </c>
      <c r="I46" s="54">
        <v>-0.66600000000000004</v>
      </c>
      <c r="J46" s="54">
        <v>-1.629</v>
      </c>
      <c r="K46" s="54">
        <v>0.34200000000000003</v>
      </c>
      <c r="L46" s="55">
        <v>5.8999999999999997E-2</v>
      </c>
      <c r="M46" s="55">
        <v>-0.55800000000000005</v>
      </c>
      <c r="N46" s="55">
        <v>-2.9</v>
      </c>
      <c r="O46" s="55">
        <v>-2.347</v>
      </c>
      <c r="P46" s="55">
        <v>-2.4720000000000004</v>
      </c>
      <c r="Q46" s="55">
        <v>-1.7160000000000002</v>
      </c>
      <c r="R46" s="55">
        <v>-1.788</v>
      </c>
      <c r="S46" s="55">
        <v>-0.30400000000000005</v>
      </c>
      <c r="T46" s="55">
        <v>0.27400000000000002</v>
      </c>
      <c r="U46" s="55">
        <v>4.8999999999999988E-2</v>
      </c>
      <c r="V46" s="55">
        <v>-0.3</v>
      </c>
      <c r="W46" s="55">
        <v>0.65100000000000002</v>
      </c>
      <c r="X46" s="55">
        <v>0.19700000000000001</v>
      </c>
      <c r="Y46" s="55">
        <v>0.113</v>
      </c>
      <c r="Z46" s="55">
        <v>0.71099999999999997</v>
      </c>
      <c r="AA46" s="55">
        <v>0.70799999999999996</v>
      </c>
    </row>
    <row r="47" spans="2:27" x14ac:dyDescent="0.25">
      <c r="B47" s="15"/>
      <c r="C47" s="42"/>
    </row>
    <row r="48" spans="2:27" x14ac:dyDescent="0.25">
      <c r="B48" s="15"/>
      <c r="C48" s="42"/>
    </row>
    <row r="49" spans="2:27" x14ac:dyDescent="0.25">
      <c r="B49" s="16" t="s">
        <v>146</v>
      </c>
      <c r="C49" s="62" t="s">
        <v>168</v>
      </c>
      <c r="D49" s="63" t="s">
        <v>169</v>
      </c>
      <c r="E49" s="63" t="s">
        <v>170</v>
      </c>
      <c r="F49" s="63" t="s">
        <v>171</v>
      </c>
      <c r="G49" s="63" t="s">
        <v>172</v>
      </c>
      <c r="H49" s="63" t="s">
        <v>173</v>
      </c>
      <c r="I49" s="63" t="s">
        <v>174</v>
      </c>
      <c r="J49" s="63" t="s">
        <v>175</v>
      </c>
      <c r="K49" s="63" t="s">
        <v>176</v>
      </c>
      <c r="L49" s="64" t="s">
        <v>177</v>
      </c>
      <c r="M49" s="64" t="s">
        <v>178</v>
      </c>
      <c r="N49" s="64" t="s">
        <v>96</v>
      </c>
      <c r="O49" s="64" t="s">
        <v>179</v>
      </c>
      <c r="P49" s="64" t="s">
        <v>180</v>
      </c>
      <c r="Q49" s="64" t="s">
        <v>181</v>
      </c>
      <c r="R49" s="64" t="s">
        <v>101</v>
      </c>
      <c r="S49" s="64" t="s">
        <v>182</v>
      </c>
      <c r="T49" s="64" t="s">
        <v>183</v>
      </c>
      <c r="U49" s="64" t="s">
        <v>184</v>
      </c>
      <c r="V49" s="64" t="s">
        <v>106</v>
      </c>
      <c r="W49" s="64" t="s">
        <v>185</v>
      </c>
      <c r="X49" s="64" t="s">
        <v>186</v>
      </c>
      <c r="Y49" s="64" t="s">
        <v>187</v>
      </c>
      <c r="Z49" s="64" t="s">
        <v>111</v>
      </c>
      <c r="AA49" s="64" t="s">
        <v>188</v>
      </c>
    </row>
    <row r="50" spans="2:27" x14ac:dyDescent="0.25">
      <c r="B50" s="15" t="s">
        <v>147</v>
      </c>
      <c r="C50" s="35">
        <f>C14</f>
        <v>245.79400000000012</v>
      </c>
      <c r="D50" s="36">
        <f>D14</f>
        <v>131.0679999999999</v>
      </c>
      <c r="E50" s="36">
        <f t="shared" ref="E50:F50" si="15">E14</f>
        <v>-11.494999999999946</v>
      </c>
      <c r="F50" s="36">
        <f t="shared" si="15"/>
        <v>430.42799999999988</v>
      </c>
      <c r="G50" s="36">
        <f>G14</f>
        <v>364.18700000000007</v>
      </c>
      <c r="H50" s="36">
        <f>H14</f>
        <v>235.98599999999979</v>
      </c>
      <c r="I50" s="36">
        <f t="shared" ref="I50:J50" si="16">I14</f>
        <v>55.602000000000032</v>
      </c>
      <c r="J50" s="36">
        <f t="shared" si="16"/>
        <v>381.65300000000008</v>
      </c>
      <c r="K50" s="36">
        <f>K14</f>
        <v>322.66100000000017</v>
      </c>
      <c r="L50" s="37">
        <f>L14</f>
        <v>182.34599999999995</v>
      </c>
      <c r="M50" s="37">
        <f t="shared" ref="M50:AA50" si="17">M14</f>
        <v>21.884999999999966</v>
      </c>
      <c r="N50" s="37">
        <f t="shared" si="17"/>
        <v>337.11200000000008</v>
      </c>
      <c r="O50" s="37">
        <f t="shared" si="17"/>
        <v>272.31599999999986</v>
      </c>
      <c r="P50" s="37">
        <f t="shared" si="17"/>
        <v>139.00499999999997</v>
      </c>
      <c r="Q50" s="37">
        <f t="shared" si="17"/>
        <v>2.4819999999999762</v>
      </c>
      <c r="R50" s="37">
        <f t="shared" si="17"/>
        <v>260.34099999999995</v>
      </c>
      <c r="S50" s="37">
        <f t="shared" si="17"/>
        <v>198.02599999999995</v>
      </c>
      <c r="T50" s="37">
        <f t="shared" si="17"/>
        <v>88.679999999999907</v>
      </c>
      <c r="U50" s="37">
        <f t="shared" si="17"/>
        <v>-6.5889999999999684</v>
      </c>
      <c r="V50" s="37">
        <f t="shared" si="17"/>
        <v>212.1</v>
      </c>
      <c r="W50" s="37">
        <f t="shared" si="17"/>
        <v>164.66099999999997</v>
      </c>
      <c r="X50" s="37">
        <f t="shared" si="17"/>
        <v>78.638999999999967</v>
      </c>
      <c r="Y50" s="37">
        <f t="shared" si="17"/>
        <v>2.1689999999999987</v>
      </c>
      <c r="Z50" s="37">
        <f t="shared" si="17"/>
        <v>193.69299999999998</v>
      </c>
      <c r="AA50" s="37">
        <f t="shared" si="17"/>
        <v>150.28700000000003</v>
      </c>
    </row>
    <row r="51" spans="2:27" x14ac:dyDescent="0.25">
      <c r="B51" s="15" t="s">
        <v>148</v>
      </c>
      <c r="C51" s="35">
        <v>94.570999999999998</v>
      </c>
      <c r="D51" s="36">
        <v>62.195999999999998</v>
      </c>
      <c r="E51" s="36">
        <v>30.297999999999998</v>
      </c>
      <c r="F51" s="36">
        <v>121.203</v>
      </c>
      <c r="G51" s="36">
        <v>82.576999999999998</v>
      </c>
      <c r="H51" s="36">
        <v>56.762999999999998</v>
      </c>
      <c r="I51" s="36">
        <v>28.122</v>
      </c>
      <c r="J51" s="36">
        <v>108</v>
      </c>
      <c r="K51" s="36">
        <v>77</v>
      </c>
      <c r="L51" s="37">
        <v>49</v>
      </c>
      <c r="M51" s="37">
        <v>23</v>
      </c>
      <c r="N51" s="37">
        <v>97</v>
      </c>
      <c r="O51" s="37">
        <v>74</v>
      </c>
      <c r="P51" s="37">
        <v>48</v>
      </c>
      <c r="Q51" s="37">
        <v>25</v>
      </c>
      <c r="R51" s="37">
        <v>91</v>
      </c>
      <c r="S51" s="37">
        <v>67</v>
      </c>
      <c r="T51" s="37">
        <v>44</v>
      </c>
      <c r="U51" s="37">
        <v>21</v>
      </c>
      <c r="V51" s="37">
        <v>36</v>
      </c>
      <c r="W51" s="37">
        <v>26</v>
      </c>
      <c r="X51" s="37">
        <v>16</v>
      </c>
      <c r="Y51" s="37">
        <v>8</v>
      </c>
      <c r="Z51" s="37">
        <v>27</v>
      </c>
      <c r="AA51" s="37">
        <v>8</v>
      </c>
    </row>
    <row r="52" spans="2:27" x14ac:dyDescent="0.25">
      <c r="B52" s="15" t="s">
        <v>149</v>
      </c>
      <c r="C52" s="35">
        <v>34.82</v>
      </c>
      <c r="D52" s="36">
        <v>23.073</v>
      </c>
      <c r="E52" s="36">
        <v>11.446999999999999</v>
      </c>
      <c r="F52" s="36">
        <v>31.623000000000001</v>
      </c>
      <c r="G52" s="36">
        <v>22.8</v>
      </c>
      <c r="H52" s="36">
        <v>14.724</v>
      </c>
      <c r="I52" s="36">
        <v>7.4029999999999996</v>
      </c>
      <c r="J52" s="36">
        <v>26</v>
      </c>
      <c r="K52" s="36">
        <v>18</v>
      </c>
      <c r="L52" s="37">
        <v>11</v>
      </c>
      <c r="M52" s="37">
        <v>5</v>
      </c>
      <c r="N52" s="37">
        <v>21</v>
      </c>
      <c r="O52" s="37">
        <v>15</v>
      </c>
      <c r="P52" s="37">
        <v>10</v>
      </c>
      <c r="Q52" s="37">
        <v>5</v>
      </c>
      <c r="R52" s="37">
        <v>19</v>
      </c>
      <c r="S52" s="37">
        <v>14</v>
      </c>
      <c r="T52" s="37">
        <v>9</v>
      </c>
      <c r="U52" s="37">
        <v>4</v>
      </c>
      <c r="V52" s="37">
        <v>27</v>
      </c>
      <c r="W52" s="37">
        <v>23</v>
      </c>
      <c r="X52" s="37">
        <v>17</v>
      </c>
      <c r="Y52" s="37">
        <v>7</v>
      </c>
      <c r="Z52" s="37">
        <v>13</v>
      </c>
      <c r="AA52" s="37">
        <v>5</v>
      </c>
    </row>
    <row r="53" spans="2:27" x14ac:dyDescent="0.25">
      <c r="B53" s="15" t="s">
        <v>150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</row>
    <row r="54" spans="2:27" x14ac:dyDescent="0.25">
      <c r="B54" s="45" t="s">
        <v>151</v>
      </c>
      <c r="C54" s="46">
        <f>SUM(C50:C53)</f>
        <v>375.18500000000012</v>
      </c>
      <c r="D54" s="47">
        <f>SUM(D50:D53)</f>
        <v>216.3369999999999</v>
      </c>
      <c r="E54" s="47">
        <f t="shared" ref="E54:F54" si="18">SUM(E50:E53)</f>
        <v>30.250000000000053</v>
      </c>
      <c r="F54" s="47">
        <f t="shared" si="18"/>
        <v>583.25399999999991</v>
      </c>
      <c r="G54" s="47">
        <f>SUM(G50:G53)</f>
        <v>469.56400000000008</v>
      </c>
      <c r="H54" s="47">
        <f>SUM(H50:H53)</f>
        <v>307.47299999999979</v>
      </c>
      <c r="I54" s="47">
        <f t="shared" ref="I54:J54" si="19">SUM(I50:I53)</f>
        <v>91.127000000000038</v>
      </c>
      <c r="J54" s="47">
        <f t="shared" si="19"/>
        <v>515.65300000000002</v>
      </c>
      <c r="K54" s="47">
        <f>SUM(K50:K53)</f>
        <v>417.66100000000017</v>
      </c>
      <c r="L54" s="48">
        <f>SUM(L50:L53)</f>
        <v>242.34599999999995</v>
      </c>
      <c r="M54" s="48">
        <f t="shared" ref="M54:AA54" si="20">SUM(M50:M53)</f>
        <v>49.884999999999962</v>
      </c>
      <c r="N54" s="48">
        <f t="shared" si="20"/>
        <v>455.11200000000008</v>
      </c>
      <c r="O54" s="48">
        <f>SUM(O50:O53)+1</f>
        <v>362.31599999999986</v>
      </c>
      <c r="P54" s="48">
        <f t="shared" si="20"/>
        <v>197.00499999999997</v>
      </c>
      <c r="Q54" s="48">
        <f t="shared" si="20"/>
        <v>32.481999999999978</v>
      </c>
      <c r="R54" s="48">
        <f>SUM(R50:R53)+1</f>
        <v>371.34099999999995</v>
      </c>
      <c r="S54" s="48">
        <f t="shared" si="20"/>
        <v>279.02599999999995</v>
      </c>
      <c r="T54" s="48">
        <f>SUM(T50:T53)+1</f>
        <v>142.67999999999989</v>
      </c>
      <c r="U54" s="48">
        <f t="shared" si="20"/>
        <v>18.41100000000003</v>
      </c>
      <c r="V54" s="48">
        <f>SUM(V50:V53)-1</f>
        <v>274.10000000000002</v>
      </c>
      <c r="W54" s="48">
        <f t="shared" si="20"/>
        <v>213.66099999999997</v>
      </c>
      <c r="X54" s="48">
        <f>SUM(X50:X53)+1</f>
        <v>112.63899999999997</v>
      </c>
      <c r="Y54" s="48">
        <f t="shared" si="20"/>
        <v>17.168999999999997</v>
      </c>
      <c r="Z54" s="48">
        <f t="shared" si="20"/>
        <v>233.69299999999998</v>
      </c>
      <c r="AA54" s="48">
        <f t="shared" si="20"/>
        <v>163.28700000000003</v>
      </c>
    </row>
    <row r="55" spans="2:27" x14ac:dyDescent="0.25">
      <c r="B55" s="49" t="s">
        <v>152</v>
      </c>
      <c r="C55" s="50">
        <f>C50/C4</f>
        <v>7.1965734339238627E-2</v>
      </c>
      <c r="D55" s="51">
        <f>D50/D4</f>
        <v>5.9484217176301396E-2</v>
      </c>
      <c r="E55" s="51">
        <f t="shared" ref="E55:F55" si="21">E50/E4</f>
        <v>-1.2616091086092277E-2</v>
      </c>
      <c r="F55" s="51">
        <f t="shared" si="21"/>
        <v>9.9099779434449642E-2</v>
      </c>
      <c r="G55" s="51">
        <f>G50/G4</f>
        <v>0.11042364229709994</v>
      </c>
      <c r="H55" s="51">
        <f>H50/H4</f>
        <v>0.10892212852004347</v>
      </c>
      <c r="I55" s="51">
        <f t="shared" ref="I55:J55" si="22">I50/I4</f>
        <v>6.0981882671129771E-2</v>
      </c>
      <c r="J55" s="51">
        <f t="shared" si="22"/>
        <v>0.10417706768631009</v>
      </c>
      <c r="K55" s="51">
        <f>K50/K4</f>
        <v>0.11632856281708508</v>
      </c>
      <c r="L55" s="52">
        <f>L50/L4</f>
        <v>0.10296833124963999</v>
      </c>
      <c r="M55" s="52">
        <f t="shared" ref="M55:AA55" si="23">M50/M4</f>
        <v>3.1107017521416674E-2</v>
      </c>
      <c r="N55" s="52">
        <f t="shared" si="23"/>
        <v>0.1020671881566311</v>
      </c>
      <c r="O55" s="52">
        <f t="shared" si="23"/>
        <v>0.10745944956213729</v>
      </c>
      <c r="P55" s="52">
        <f t="shared" si="23"/>
        <v>8.5886776877886969E-2</v>
      </c>
      <c r="Q55" s="52">
        <f t="shared" si="23"/>
        <v>3.7056446134528581E-3</v>
      </c>
      <c r="R55" s="52">
        <f t="shared" si="23"/>
        <v>8.3398710230477971E-2</v>
      </c>
      <c r="S55" s="52">
        <f t="shared" si="23"/>
        <v>8.3946920294386065E-2</v>
      </c>
      <c r="T55" s="52">
        <f t="shared" si="23"/>
        <v>6.0809782228567366E-2</v>
      </c>
      <c r="U55" s="52">
        <f t="shared" si="23"/>
        <v>-1.1574452238037717E-2</v>
      </c>
      <c r="V55" s="52">
        <f t="shared" si="23"/>
        <v>7.9150651192297652E-2</v>
      </c>
      <c r="W55" s="52">
        <f t="shared" si="23"/>
        <v>8.2841299452423633E-2</v>
      </c>
      <c r="X55" s="52">
        <f t="shared" si="23"/>
        <v>6.4984625453571823E-2</v>
      </c>
      <c r="Y55" s="52">
        <f t="shared" si="23"/>
        <v>4.5759590210105901E-3</v>
      </c>
      <c r="Z55" s="52">
        <f t="shared" si="23"/>
        <v>8.8574565605394964E-2</v>
      </c>
      <c r="AA55" s="52">
        <f t="shared" si="23"/>
        <v>9.2245604451250796E-2</v>
      </c>
    </row>
    <row r="56" spans="2:27" x14ac:dyDescent="0.25">
      <c r="B56" s="49" t="s">
        <v>153</v>
      </c>
      <c r="C56" s="50">
        <f>C54/C4</f>
        <v>0.10984997208258639</v>
      </c>
      <c r="D56" s="51">
        <f>D54/D4</f>
        <v>9.8182905753269448E-2</v>
      </c>
      <c r="E56" s="51">
        <f t="shared" ref="E56:F56" si="24">E54/E4</f>
        <v>3.320023970024305E-2</v>
      </c>
      <c r="F56" s="51">
        <f t="shared" si="24"/>
        <v>0.13428574059833584</v>
      </c>
      <c r="G56" s="51">
        <f>G54/G4</f>
        <v>0.14237456903073267</v>
      </c>
      <c r="H56" s="51">
        <f>H54/H4</f>
        <v>0.14191779860857565</v>
      </c>
      <c r="I56" s="51">
        <f t="shared" ref="I56:J56" si="25">I54/I4</f>
        <v>9.9944175068739288E-2</v>
      </c>
      <c r="J56" s="51">
        <f t="shared" si="25"/>
        <v>0.14075408154435795</v>
      </c>
      <c r="K56" s="51">
        <f>K54/K4</f>
        <v>0.1505787928344193</v>
      </c>
      <c r="L56" s="52">
        <f>L54/L4</f>
        <v>0.13684952346103152</v>
      </c>
      <c r="M56" s="52">
        <f t="shared" ref="M56:AA56" si="26">M54/M4</f>
        <v>7.0905806216855022E-2</v>
      </c>
      <c r="N56" s="52">
        <f t="shared" si="26"/>
        <v>0.13779397392065748</v>
      </c>
      <c r="O56" s="52">
        <f t="shared" si="26"/>
        <v>0.14297462480190418</v>
      </c>
      <c r="P56" s="52">
        <f t="shared" si="26"/>
        <v>0.12172313570611218</v>
      </c>
      <c r="Q56" s="52">
        <f t="shared" si="26"/>
        <v>4.8495869594752945E-2</v>
      </c>
      <c r="R56" s="52">
        <f t="shared" si="26"/>
        <v>0.11895690826913902</v>
      </c>
      <c r="S56" s="52">
        <f t="shared" si="26"/>
        <v>0.11828433327977825</v>
      </c>
      <c r="T56" s="52">
        <f t="shared" si="26"/>
        <v>9.7838742990211933E-2</v>
      </c>
      <c r="U56" s="52">
        <f t="shared" si="26"/>
        <v>3.2341362900973405E-2</v>
      </c>
      <c r="V56" s="52">
        <f t="shared" si="26"/>
        <v>0.10228756950404898</v>
      </c>
      <c r="W56" s="52">
        <f t="shared" si="26"/>
        <v>0.10749330371068004</v>
      </c>
      <c r="X56" s="52">
        <f t="shared" si="26"/>
        <v>9.3081082242460825E-2</v>
      </c>
      <c r="Y56" s="52">
        <f t="shared" si="26"/>
        <v>3.6221595404209703E-2</v>
      </c>
      <c r="Z56" s="52">
        <f t="shared" si="26"/>
        <v>0.10686630884968257</v>
      </c>
      <c r="AA56" s="52">
        <f t="shared" si="26"/>
        <v>0.10022495634373822</v>
      </c>
    </row>
    <row r="57" spans="2:27" x14ac:dyDescent="0.25">
      <c r="B57" s="15"/>
      <c r="C57" s="42"/>
    </row>
    <row r="58" spans="2:27" x14ac:dyDescent="0.25">
      <c r="B58" s="15"/>
      <c r="C58" s="42"/>
    </row>
    <row r="59" spans="2:27" x14ac:dyDescent="0.25">
      <c r="B59" s="16" t="s">
        <v>154</v>
      </c>
      <c r="C59" s="62" t="s">
        <v>168</v>
      </c>
      <c r="D59" s="63" t="s">
        <v>169</v>
      </c>
      <c r="E59" s="63" t="s">
        <v>170</v>
      </c>
      <c r="F59" s="63" t="s">
        <v>171</v>
      </c>
      <c r="G59" s="63" t="s">
        <v>172</v>
      </c>
      <c r="H59" s="63" t="s">
        <v>173</v>
      </c>
      <c r="I59" s="63" t="s">
        <v>174</v>
      </c>
      <c r="J59" s="63" t="s">
        <v>175</v>
      </c>
      <c r="K59" s="63" t="s">
        <v>176</v>
      </c>
      <c r="L59" s="64" t="s">
        <v>177</v>
      </c>
      <c r="M59" s="64" t="s">
        <v>178</v>
      </c>
      <c r="N59" s="64" t="s">
        <v>96</v>
      </c>
      <c r="O59" s="64" t="s">
        <v>179</v>
      </c>
      <c r="P59" s="64" t="s">
        <v>180</v>
      </c>
      <c r="Q59" s="64" t="s">
        <v>181</v>
      </c>
      <c r="R59" s="64" t="s">
        <v>101</v>
      </c>
      <c r="S59" s="64" t="s">
        <v>182</v>
      </c>
      <c r="T59" s="64" t="s">
        <v>183</v>
      </c>
      <c r="U59" s="64" t="s">
        <v>184</v>
      </c>
      <c r="V59" s="64" t="s">
        <v>106</v>
      </c>
      <c r="W59" s="64" t="s">
        <v>185</v>
      </c>
      <c r="X59" s="64" t="s">
        <v>186</v>
      </c>
      <c r="Y59" s="64" t="s">
        <v>187</v>
      </c>
      <c r="Z59" s="64" t="s">
        <v>111</v>
      </c>
      <c r="AA59" s="64" t="s">
        <v>188</v>
      </c>
    </row>
    <row r="60" spans="2:27" x14ac:dyDescent="0.25">
      <c r="B60" s="15" t="s">
        <v>116</v>
      </c>
      <c r="C60" s="53">
        <f>C6</f>
        <v>856.61900000000014</v>
      </c>
      <c r="D60" s="54">
        <f>D6</f>
        <v>550.16699999999992</v>
      </c>
      <c r="E60" s="54">
        <f t="shared" ref="E60:F60" si="27">E6</f>
        <v>201.28600000000006</v>
      </c>
      <c r="F60" s="54">
        <f t="shared" si="27"/>
        <v>1184.2739999999999</v>
      </c>
      <c r="G60" s="54">
        <f>G6</f>
        <v>932.53800000000001</v>
      </c>
      <c r="H60" s="54">
        <f>H6</f>
        <v>615.84599999999978</v>
      </c>
      <c r="I60" s="54">
        <f t="shared" ref="I60:J60" si="28">I6</f>
        <v>237.27700000000004</v>
      </c>
      <c r="J60" s="54">
        <f t="shared" si="28"/>
        <v>1041.143</v>
      </c>
      <c r="K60" s="54">
        <f>K6</f>
        <v>808.84900000000016</v>
      </c>
      <c r="L60" s="55">
        <f>L6</f>
        <v>510.46599999999989</v>
      </c>
      <c r="M60" s="55">
        <f t="shared" ref="M60:AA60" si="29">M6</f>
        <v>183.45799999999997</v>
      </c>
      <c r="N60" s="55">
        <f t="shared" si="29"/>
        <v>929.21500000000015</v>
      </c>
      <c r="O60" s="55">
        <f t="shared" si="29"/>
        <v>722.43899999999985</v>
      </c>
      <c r="P60" s="55">
        <f t="shared" si="29"/>
        <v>439.78999999999996</v>
      </c>
      <c r="Q60" s="55">
        <f t="shared" si="29"/>
        <v>158.47199999999998</v>
      </c>
      <c r="R60" s="55">
        <f t="shared" si="29"/>
        <v>813.31</v>
      </c>
      <c r="S60" s="55">
        <f t="shared" si="29"/>
        <v>613.67499999999995</v>
      </c>
      <c r="T60" s="55">
        <f t="shared" si="29"/>
        <v>370.23399999999992</v>
      </c>
      <c r="U60" s="55">
        <f t="shared" si="29"/>
        <v>132.44100000000003</v>
      </c>
      <c r="V60" s="55">
        <f t="shared" si="29"/>
        <v>679.79999999999973</v>
      </c>
      <c r="W60" s="55">
        <f t="shared" si="29"/>
        <v>505.38599999999997</v>
      </c>
      <c r="X60" s="55">
        <f t="shared" si="29"/>
        <v>304.11699999999996</v>
      </c>
      <c r="Y60" s="55">
        <f t="shared" si="29"/>
        <v>108.53100000000001</v>
      </c>
      <c r="Z60" s="55">
        <f t="shared" si="29"/>
        <v>584.077</v>
      </c>
      <c r="AA60" s="55">
        <f t="shared" si="29"/>
        <v>447.46000000000004</v>
      </c>
    </row>
    <row r="61" spans="2:27" x14ac:dyDescent="0.25">
      <c r="B61" s="15" t="s">
        <v>114</v>
      </c>
      <c r="C61" s="53">
        <f>C4</f>
        <v>3415.431</v>
      </c>
      <c r="D61" s="54">
        <f>D4</f>
        <v>2203.4079999999999</v>
      </c>
      <c r="E61" s="54">
        <f t="shared" ref="E61:F61" si="30">E4</f>
        <v>911.13800000000003</v>
      </c>
      <c r="F61" s="54">
        <f t="shared" si="30"/>
        <v>4343.38</v>
      </c>
      <c r="G61" s="54">
        <f>G4</f>
        <v>3298.0889999999999</v>
      </c>
      <c r="H61" s="54">
        <f>H4</f>
        <v>2166.5569999999998</v>
      </c>
      <c r="I61" s="54">
        <f t="shared" ref="I61:J61" si="31">I4</f>
        <v>911.779</v>
      </c>
      <c r="J61" s="54">
        <f t="shared" si="31"/>
        <v>3663.5030000000002</v>
      </c>
      <c r="K61" s="54">
        <f>K4</f>
        <v>2773.7040000000002</v>
      </c>
      <c r="L61" s="55">
        <f>L4</f>
        <v>1770.894</v>
      </c>
      <c r="M61" s="55">
        <f t="shared" ref="M61:AA61" si="32">M4</f>
        <v>703.53899999999999</v>
      </c>
      <c r="N61" s="55">
        <f t="shared" si="32"/>
        <v>3302.8440000000001</v>
      </c>
      <c r="O61" s="55">
        <f t="shared" si="32"/>
        <v>2534.1280000000002</v>
      </c>
      <c r="P61" s="55">
        <f t="shared" si="32"/>
        <v>1618.4680000000001</v>
      </c>
      <c r="Q61" s="55">
        <f t="shared" si="32"/>
        <v>669.78899999999999</v>
      </c>
      <c r="R61" s="55">
        <f t="shared" si="32"/>
        <v>3121.643</v>
      </c>
      <c r="S61" s="55">
        <f t="shared" si="32"/>
        <v>2358.9430000000002</v>
      </c>
      <c r="T61" s="55">
        <f t="shared" si="32"/>
        <v>1458.318</v>
      </c>
      <c r="U61" s="55">
        <f t="shared" si="32"/>
        <v>569.27099999999996</v>
      </c>
      <c r="V61" s="55">
        <f t="shared" si="32"/>
        <v>2679.7</v>
      </c>
      <c r="W61" s="55">
        <f t="shared" si="32"/>
        <v>1987.6679999999999</v>
      </c>
      <c r="X61" s="55">
        <f t="shared" si="32"/>
        <v>1210.117</v>
      </c>
      <c r="Y61" s="55">
        <f t="shared" si="32"/>
        <v>473.99900000000002</v>
      </c>
      <c r="Z61" s="55">
        <f t="shared" si="32"/>
        <v>2186.779</v>
      </c>
      <c r="AA61" s="55">
        <f t="shared" si="32"/>
        <v>1629.2049999999999</v>
      </c>
    </row>
    <row r="62" spans="2:27" x14ac:dyDescent="0.25">
      <c r="B62" s="45" t="s">
        <v>155</v>
      </c>
      <c r="C62" s="56">
        <f>C60/C61</f>
        <v>0.25080846311929594</v>
      </c>
      <c r="D62" s="57">
        <f>D60/D61</f>
        <v>0.24968911794819659</v>
      </c>
      <c r="E62" s="57">
        <f t="shared" ref="E62:F62" si="33">E60/E61</f>
        <v>0.22091713878687977</v>
      </c>
      <c r="F62" s="57">
        <f t="shared" si="33"/>
        <v>0.27266184400167609</v>
      </c>
      <c r="G62" s="57">
        <f>G60/G61</f>
        <v>0.28275101126743396</v>
      </c>
      <c r="H62" s="57">
        <f>H60/H61</f>
        <v>0.28425100285845228</v>
      </c>
      <c r="I62" s="57">
        <f t="shared" ref="I62:J62" si="34">I60/I61</f>
        <v>0.26023521050605469</v>
      </c>
      <c r="J62" s="57">
        <f t="shared" si="34"/>
        <v>0.28419329805380261</v>
      </c>
      <c r="K62" s="57">
        <f>K60/K61</f>
        <v>0.29161330841358707</v>
      </c>
      <c r="L62" s="58">
        <f>L60/L61</f>
        <v>0.28825327772300313</v>
      </c>
      <c r="M62" s="58">
        <f t="shared" ref="M62:AA62" si="35">M60/M61</f>
        <v>0.26076450630313314</v>
      </c>
      <c r="N62" s="58">
        <f t="shared" si="35"/>
        <v>0.28133784096372705</v>
      </c>
      <c r="O62" s="58">
        <f t="shared" si="35"/>
        <v>0.28508386316713274</v>
      </c>
      <c r="P62" s="58">
        <f t="shared" si="35"/>
        <v>0.27173228015629591</v>
      </c>
      <c r="Q62" s="58">
        <f t="shared" si="35"/>
        <v>0.23659988444121952</v>
      </c>
      <c r="R62" s="58">
        <f t="shared" si="35"/>
        <v>0.26053908150291366</v>
      </c>
      <c r="S62" s="58">
        <f t="shared" si="35"/>
        <v>0.26014829523222899</v>
      </c>
      <c r="T62" s="58">
        <f t="shared" si="35"/>
        <v>0.25387741219679105</v>
      </c>
      <c r="U62" s="58">
        <f t="shared" si="35"/>
        <v>0.23265017891303094</v>
      </c>
      <c r="V62" s="58">
        <f t="shared" si="35"/>
        <v>0.25368511400529903</v>
      </c>
      <c r="W62" s="58">
        <f t="shared" si="35"/>
        <v>0.25426077191965663</v>
      </c>
      <c r="X62" s="58">
        <f t="shared" si="35"/>
        <v>0.25131206321372229</v>
      </c>
      <c r="Y62" s="58">
        <f t="shared" si="35"/>
        <v>0.22896883748699892</v>
      </c>
      <c r="Z62" s="58">
        <f t="shared" si="35"/>
        <v>0.26709466297234424</v>
      </c>
      <c r="AA62" s="58">
        <f t="shared" si="35"/>
        <v>0.27464929213941774</v>
      </c>
    </row>
    <row r="63" spans="2:27" x14ac:dyDescent="0.25">
      <c r="B63" s="15"/>
      <c r="C63" s="42"/>
    </row>
    <row r="64" spans="2:27" x14ac:dyDescent="0.25">
      <c r="B64" s="15"/>
      <c r="C64" s="42"/>
    </row>
    <row r="65" spans="2:27" x14ac:dyDescent="0.25">
      <c r="B65" s="16" t="s">
        <v>68</v>
      </c>
      <c r="C65" s="62" t="s">
        <v>168</v>
      </c>
      <c r="D65" s="63" t="s">
        <v>169</v>
      </c>
      <c r="E65" s="63" t="s">
        <v>170</v>
      </c>
      <c r="F65" s="63" t="s">
        <v>171</v>
      </c>
      <c r="G65" s="63" t="s">
        <v>172</v>
      </c>
      <c r="H65" s="63" t="s">
        <v>173</v>
      </c>
      <c r="I65" s="63" t="s">
        <v>174</v>
      </c>
      <c r="J65" s="63" t="s">
        <v>175</v>
      </c>
      <c r="K65" s="63" t="s">
        <v>176</v>
      </c>
      <c r="L65" s="64" t="s">
        <v>177</v>
      </c>
      <c r="M65" s="64" t="s">
        <v>178</v>
      </c>
      <c r="N65" s="64" t="s">
        <v>96</v>
      </c>
      <c r="O65" s="64" t="s">
        <v>179</v>
      </c>
      <c r="P65" s="64" t="s">
        <v>180</v>
      </c>
      <c r="Q65" s="64" t="s">
        <v>181</v>
      </c>
      <c r="R65" s="64" t="s">
        <v>101</v>
      </c>
      <c r="S65" s="64" t="s">
        <v>182</v>
      </c>
      <c r="T65" s="64" t="s">
        <v>183</v>
      </c>
      <c r="U65" s="64" t="s">
        <v>184</v>
      </c>
      <c r="V65" s="64" t="s">
        <v>106</v>
      </c>
      <c r="W65" s="64" t="s">
        <v>185</v>
      </c>
      <c r="X65" s="64" t="s">
        <v>186</v>
      </c>
      <c r="Y65" s="64" t="s">
        <v>187</v>
      </c>
      <c r="Z65" s="64" t="s">
        <v>111</v>
      </c>
      <c r="AA65" s="64" t="s">
        <v>188</v>
      </c>
    </row>
    <row r="66" spans="2:27" x14ac:dyDescent="0.25">
      <c r="B66" s="15" t="s">
        <v>125</v>
      </c>
      <c r="C66" s="35">
        <f>C17</f>
        <v>208.65900000000002</v>
      </c>
      <c r="D66" s="36">
        <f>D17</f>
        <v>108.21900000000001</v>
      </c>
      <c r="E66" s="36">
        <f t="shared" ref="E66:F66" si="36">E17</f>
        <v>-25.013999999999999</v>
      </c>
      <c r="F66" s="36">
        <f t="shared" si="36"/>
        <v>412.55099999999999</v>
      </c>
      <c r="G66" s="36">
        <f>G17</f>
        <v>355.53100000000001</v>
      </c>
      <c r="H66" s="36">
        <f>H17</f>
        <v>226.66299999999998</v>
      </c>
      <c r="I66" s="36">
        <f t="shared" ref="I66:J66" si="37">I17</f>
        <v>51.796999999999997</v>
      </c>
      <c r="J66" s="36">
        <f t="shared" si="37"/>
        <v>334.63800000000003</v>
      </c>
      <c r="K66" s="36">
        <f>K17</f>
        <v>278.83600000000001</v>
      </c>
      <c r="L66" s="37">
        <f>L17</f>
        <v>166.16300000000001</v>
      </c>
      <c r="M66" s="37">
        <f t="shared" ref="M66:AA66" si="38">M17</f>
        <v>14.368000000000002</v>
      </c>
      <c r="N66" s="37">
        <f t="shared" si="38"/>
        <v>320.82400000000001</v>
      </c>
      <c r="O66" s="37">
        <f t="shared" si="38"/>
        <v>248.55399999999997</v>
      </c>
      <c r="P66" s="37">
        <f t="shared" si="38"/>
        <v>124.89500000000002</v>
      </c>
      <c r="Q66" s="37">
        <f t="shared" si="38"/>
        <v>-10.168999999999995</v>
      </c>
      <c r="R66" s="37">
        <f>R17</f>
        <v>232.62499999999994</v>
      </c>
      <c r="S66" s="37">
        <f>S17</f>
        <v>169.12499999999994</v>
      </c>
      <c r="T66" s="37">
        <f t="shared" si="38"/>
        <v>70.472999999999956</v>
      </c>
      <c r="U66" s="37">
        <f t="shared" si="38"/>
        <v>-13.156999999999996</v>
      </c>
      <c r="V66" s="37">
        <f t="shared" si="38"/>
        <v>190.3</v>
      </c>
      <c r="W66" s="37">
        <f t="shared" si="38"/>
        <v>150.93900000000002</v>
      </c>
      <c r="X66" s="37">
        <f t="shared" si="38"/>
        <v>69.564000000000021</v>
      </c>
      <c r="Y66" s="37">
        <f t="shared" si="38"/>
        <v>-1.7340000000000018</v>
      </c>
      <c r="Z66" s="37">
        <f t="shared" si="38"/>
        <v>174.15499999999997</v>
      </c>
      <c r="AA66" s="37">
        <f t="shared" si="38"/>
        <v>140.22499999999997</v>
      </c>
    </row>
    <row r="67" spans="2:27" x14ac:dyDescent="0.25">
      <c r="B67" s="15" t="s">
        <v>156</v>
      </c>
      <c r="C67" s="35">
        <v>40.628242700000001</v>
      </c>
      <c r="D67" s="36">
        <v>23.793905599999999</v>
      </c>
      <c r="E67" s="36">
        <v>10.536567100000001</v>
      </c>
      <c r="F67" s="36">
        <v>25.332000000000001</v>
      </c>
      <c r="G67" s="36">
        <v>14.871</v>
      </c>
      <c r="H67" s="36">
        <v>8.6340000000000003</v>
      </c>
      <c r="I67" s="36">
        <v>4.0819999999999999</v>
      </c>
      <c r="J67" s="36">
        <v>15.686</v>
      </c>
      <c r="K67" s="36">
        <v>11.9476304</v>
      </c>
      <c r="L67" s="36">
        <v>7.6</v>
      </c>
      <c r="M67" s="36">
        <v>3.8119999999999998</v>
      </c>
      <c r="N67" s="36">
        <v>22.966000000000001</v>
      </c>
      <c r="O67" s="36">
        <v>17.86</v>
      </c>
      <c r="P67" s="36">
        <v>13.223000000000001</v>
      </c>
      <c r="Q67" s="36">
        <v>5.74</v>
      </c>
      <c r="R67" s="36">
        <v>24.722364899999999</v>
      </c>
      <c r="S67" s="36">
        <v>18.245999999999999</v>
      </c>
      <c r="T67" s="36">
        <v>11.865</v>
      </c>
      <c r="U67" s="36">
        <v>5.641</v>
      </c>
      <c r="V67" s="36">
        <v>11.670999999999999</v>
      </c>
      <c r="W67" s="36">
        <v>8.65</v>
      </c>
      <c r="X67" s="36">
        <v>4.7770000000000001</v>
      </c>
      <c r="Y67" s="36">
        <v>2.0030000000000001</v>
      </c>
      <c r="Z67" s="36">
        <v>8.4659999999999993</v>
      </c>
      <c r="AA67" s="36">
        <v>6.3570000000000002</v>
      </c>
    </row>
    <row r="68" spans="2:27" x14ac:dyDescent="0.25">
      <c r="B68" s="15" t="s">
        <v>157</v>
      </c>
      <c r="C68" s="35">
        <f>SUM(C66:C67)</f>
        <v>249.28724270000004</v>
      </c>
      <c r="D68" s="36">
        <f>SUM(D66:D67)</f>
        <v>132.01290560000001</v>
      </c>
      <c r="E68" s="36">
        <f t="shared" ref="E68:F68" si="39">SUM(E66:E67)</f>
        <v>-14.477432899999998</v>
      </c>
      <c r="F68" s="36">
        <f t="shared" si="39"/>
        <v>437.88299999999998</v>
      </c>
      <c r="G68" s="36">
        <f>SUM(G66:G67)</f>
        <v>370.40199999999999</v>
      </c>
      <c r="H68" s="36">
        <f>SUM(H66:H67)</f>
        <v>235.29699999999997</v>
      </c>
      <c r="I68" s="36">
        <f t="shared" ref="I68:J68" si="40">SUM(I66:I67)</f>
        <v>55.878999999999998</v>
      </c>
      <c r="J68" s="36">
        <f t="shared" si="40"/>
        <v>350.32400000000001</v>
      </c>
      <c r="K68" s="36">
        <f>SUM(K66:K67)</f>
        <v>290.78363039999999</v>
      </c>
      <c r="L68" s="37">
        <f>SUM(L66:L67)</f>
        <v>173.76300000000001</v>
      </c>
      <c r="M68" s="37">
        <f t="shared" ref="M68:AA68" si="41">SUM(M66:M67)</f>
        <v>18.180000000000003</v>
      </c>
      <c r="N68" s="37">
        <f t="shared" si="41"/>
        <v>343.79</v>
      </c>
      <c r="O68" s="37">
        <f t="shared" si="41"/>
        <v>266.41399999999999</v>
      </c>
      <c r="P68" s="37">
        <f t="shared" si="41"/>
        <v>138.11800000000002</v>
      </c>
      <c r="Q68" s="37">
        <f t="shared" si="41"/>
        <v>-4.4289999999999949</v>
      </c>
      <c r="R68" s="37">
        <f t="shared" si="41"/>
        <v>257.34736489999995</v>
      </c>
      <c r="S68" s="37">
        <f t="shared" si="41"/>
        <v>187.37099999999995</v>
      </c>
      <c r="T68" s="37">
        <f t="shared" si="41"/>
        <v>82.337999999999951</v>
      </c>
      <c r="U68" s="37">
        <f t="shared" si="41"/>
        <v>-7.5159999999999965</v>
      </c>
      <c r="V68" s="37">
        <f t="shared" si="41"/>
        <v>201.971</v>
      </c>
      <c r="W68" s="37">
        <f t="shared" si="41"/>
        <v>159.58900000000003</v>
      </c>
      <c r="X68" s="37">
        <f t="shared" si="41"/>
        <v>74.341000000000022</v>
      </c>
      <c r="Y68" s="37">
        <f t="shared" si="41"/>
        <v>0.26899999999999835</v>
      </c>
      <c r="Z68" s="37">
        <f t="shared" si="41"/>
        <v>182.62099999999998</v>
      </c>
      <c r="AA68" s="37">
        <f t="shared" si="41"/>
        <v>146.58199999999997</v>
      </c>
    </row>
    <row r="69" spans="2:27" x14ac:dyDescent="0.25">
      <c r="B69" s="15"/>
      <c r="C69" s="35"/>
      <c r="D69" s="36"/>
      <c r="E69" s="36"/>
      <c r="F69" s="36"/>
      <c r="G69" s="36"/>
      <c r="H69" s="36"/>
      <c r="I69" s="36"/>
      <c r="J69" s="36"/>
      <c r="K69" s="36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 spans="2:27" x14ac:dyDescent="0.25">
      <c r="B70" s="15" t="s">
        <v>156</v>
      </c>
      <c r="C70" s="35">
        <f>C67</f>
        <v>40.628242700000001</v>
      </c>
      <c r="D70" s="36">
        <f>D67</f>
        <v>23.793905599999999</v>
      </c>
      <c r="E70" s="36">
        <f t="shared" ref="E70:F70" si="42">E67</f>
        <v>10.536567100000001</v>
      </c>
      <c r="F70" s="36">
        <f t="shared" si="42"/>
        <v>25.332000000000001</v>
      </c>
      <c r="G70" s="36">
        <f>G67</f>
        <v>14.871</v>
      </c>
      <c r="H70" s="36">
        <f>H67</f>
        <v>8.6340000000000003</v>
      </c>
      <c r="I70" s="36">
        <f t="shared" ref="I70:J70" si="43">I67</f>
        <v>4.0819999999999999</v>
      </c>
      <c r="J70" s="36">
        <f t="shared" si="43"/>
        <v>15.686</v>
      </c>
      <c r="K70" s="36">
        <f>K67</f>
        <v>11.9476304</v>
      </c>
      <c r="L70" s="37">
        <f>L67</f>
        <v>7.6</v>
      </c>
      <c r="M70" s="37">
        <f t="shared" ref="M70:AA70" si="44">M67</f>
        <v>3.8119999999999998</v>
      </c>
      <c r="N70" s="37">
        <f t="shared" si="44"/>
        <v>22.966000000000001</v>
      </c>
      <c r="O70" s="37">
        <f t="shared" si="44"/>
        <v>17.86</v>
      </c>
      <c r="P70" s="37">
        <f t="shared" si="44"/>
        <v>13.223000000000001</v>
      </c>
      <c r="Q70" s="37">
        <f t="shared" si="44"/>
        <v>5.74</v>
      </c>
      <c r="R70" s="37">
        <f t="shared" si="44"/>
        <v>24.722364899999999</v>
      </c>
      <c r="S70" s="37">
        <f t="shared" si="44"/>
        <v>18.245999999999999</v>
      </c>
      <c r="T70" s="37">
        <f t="shared" si="44"/>
        <v>11.865</v>
      </c>
      <c r="U70" s="37">
        <f t="shared" si="44"/>
        <v>5.641</v>
      </c>
      <c r="V70" s="37">
        <f t="shared" si="44"/>
        <v>11.670999999999999</v>
      </c>
      <c r="W70" s="37">
        <f t="shared" si="44"/>
        <v>8.65</v>
      </c>
      <c r="X70" s="37">
        <f t="shared" si="44"/>
        <v>4.7770000000000001</v>
      </c>
      <c r="Y70" s="37">
        <f t="shared" si="44"/>
        <v>2.0030000000000001</v>
      </c>
      <c r="Z70" s="37">
        <f t="shared" si="44"/>
        <v>8.4659999999999993</v>
      </c>
      <c r="AA70" s="37">
        <f t="shared" si="44"/>
        <v>6.3570000000000002</v>
      </c>
    </row>
    <row r="71" spans="2:27" x14ac:dyDescent="0.25">
      <c r="B71" s="45" t="s">
        <v>68</v>
      </c>
      <c r="C71" s="59">
        <f t="shared" ref="C71:I71" si="45">C68/C70</f>
        <v>6.1358115963996651</v>
      </c>
      <c r="D71" s="60">
        <f t="shared" si="45"/>
        <v>5.548181446933202</v>
      </c>
      <c r="E71" s="60">
        <f t="shared" si="45"/>
        <v>-1.3740180044029708</v>
      </c>
      <c r="F71" s="60">
        <f t="shared" si="45"/>
        <v>17.285765040265275</v>
      </c>
      <c r="G71" s="60">
        <f t="shared" si="45"/>
        <v>24.907672651469301</v>
      </c>
      <c r="H71" s="60">
        <f t="shared" si="45"/>
        <v>27.252374334028257</v>
      </c>
      <c r="I71" s="60">
        <f t="shared" si="45"/>
        <v>13.689122978931897</v>
      </c>
      <c r="J71" s="60">
        <f>J68/J70</f>
        <v>22.333545837052149</v>
      </c>
      <c r="K71" s="60">
        <f>K68/K70</f>
        <v>24.338184281294808</v>
      </c>
      <c r="L71" s="60">
        <f>L68/L70</f>
        <v>22.863552631578948</v>
      </c>
      <c r="M71" s="60">
        <f t="shared" ref="M71:AA71" si="46">M68/M70</f>
        <v>4.7691500524658981</v>
      </c>
      <c r="N71" s="60">
        <f>N68/N70</f>
        <v>14.969520160236872</v>
      </c>
      <c r="O71" s="60">
        <f t="shared" si="46"/>
        <v>14.916797312430012</v>
      </c>
      <c r="P71" s="60">
        <f t="shared" si="46"/>
        <v>10.44528473115027</v>
      </c>
      <c r="Q71" s="60">
        <f t="shared" si="46"/>
        <v>-0.77160278745644506</v>
      </c>
      <c r="R71" s="60">
        <f t="shared" si="46"/>
        <v>10.409496257374631</v>
      </c>
      <c r="S71" s="60">
        <f t="shared" si="46"/>
        <v>10.269154883262082</v>
      </c>
      <c r="T71" s="60">
        <f t="shared" si="46"/>
        <v>6.9395701643489209</v>
      </c>
      <c r="U71" s="60">
        <f t="shared" si="46"/>
        <v>-1.3323878744903379</v>
      </c>
      <c r="V71" s="60">
        <f t="shared" si="46"/>
        <v>17.30537229029218</v>
      </c>
      <c r="W71" s="60">
        <f t="shared" si="46"/>
        <v>18.449595375722545</v>
      </c>
      <c r="X71" s="60">
        <f t="shared" si="46"/>
        <v>15.562277580071179</v>
      </c>
      <c r="Y71" s="60">
        <f t="shared" si="46"/>
        <v>0.13429855217174155</v>
      </c>
      <c r="Z71" s="60">
        <f t="shared" si="46"/>
        <v>21.571107961256793</v>
      </c>
      <c r="AA71" s="60">
        <f t="shared" si="46"/>
        <v>23.058360862041837</v>
      </c>
    </row>
    <row r="72" spans="2:27" x14ac:dyDescent="0.25">
      <c r="B72" s="15"/>
      <c r="C72" s="42"/>
    </row>
    <row r="73" spans="2:27" x14ac:dyDescent="0.25">
      <c r="B73" s="15"/>
      <c r="C73" s="42"/>
    </row>
    <row r="74" spans="2:27" x14ac:dyDescent="0.25">
      <c r="B74" s="16" t="s">
        <v>158</v>
      </c>
      <c r="C74" s="62" t="s">
        <v>168</v>
      </c>
      <c r="D74" s="63" t="s">
        <v>169</v>
      </c>
      <c r="E74" s="63" t="s">
        <v>170</v>
      </c>
      <c r="F74" s="63" t="s">
        <v>171</v>
      </c>
      <c r="G74" s="63" t="s">
        <v>172</v>
      </c>
      <c r="H74" s="63" t="s">
        <v>173</v>
      </c>
      <c r="I74" s="63" t="s">
        <v>174</v>
      </c>
      <c r="J74" s="63" t="s">
        <v>175</v>
      </c>
      <c r="K74" s="63" t="s">
        <v>176</v>
      </c>
      <c r="L74" s="64" t="s">
        <v>177</v>
      </c>
      <c r="M74" s="64" t="s">
        <v>178</v>
      </c>
      <c r="N74" s="64" t="s">
        <v>96</v>
      </c>
      <c r="O74" s="64" t="s">
        <v>179</v>
      </c>
      <c r="P74" s="64" t="s">
        <v>180</v>
      </c>
      <c r="Q74" s="64" t="s">
        <v>181</v>
      </c>
      <c r="R74" s="64" t="s">
        <v>101</v>
      </c>
      <c r="S74" s="64" t="s">
        <v>182</v>
      </c>
      <c r="T74" s="64" t="s">
        <v>183</v>
      </c>
      <c r="U74" s="64" t="s">
        <v>184</v>
      </c>
      <c r="V74" s="64" t="s">
        <v>106</v>
      </c>
      <c r="W74" s="64" t="s">
        <v>185</v>
      </c>
      <c r="X74" s="64" t="s">
        <v>186</v>
      </c>
      <c r="Y74" s="64" t="s">
        <v>187</v>
      </c>
      <c r="Z74" s="64" t="s">
        <v>111</v>
      </c>
      <c r="AA74" s="64" t="s">
        <v>188</v>
      </c>
    </row>
    <row r="75" spans="2:27" x14ac:dyDescent="0.25">
      <c r="B75" s="15" t="s">
        <v>159</v>
      </c>
      <c r="C75" s="35">
        <f>C14+F14-G14</f>
        <v>312.03499999999991</v>
      </c>
      <c r="D75" s="36">
        <f>D14+F14-H14</f>
        <v>325.51</v>
      </c>
      <c r="E75" s="36">
        <f>E14+F14-I14</f>
        <v>363.3309999999999</v>
      </c>
      <c r="F75" s="36">
        <f>F14</f>
        <v>430.42799999999988</v>
      </c>
      <c r="G75" s="36">
        <f>G14+J14-K14</f>
        <v>423.17899999999997</v>
      </c>
      <c r="H75" s="36">
        <f>H14+J14-L14</f>
        <v>435.29299999999995</v>
      </c>
      <c r="I75" s="36">
        <f>I14+J14-M14</f>
        <v>415.37000000000012</v>
      </c>
      <c r="J75" s="36">
        <f>J14</f>
        <v>381.65300000000008</v>
      </c>
      <c r="K75" s="36">
        <f>K14+N14-O14</f>
        <v>387.45700000000039</v>
      </c>
      <c r="L75" s="37">
        <f>L14+N14-P14</f>
        <v>380.45300000000009</v>
      </c>
      <c r="M75" s="37">
        <f>M14+N14-Q14</f>
        <v>356.5150000000001</v>
      </c>
      <c r="N75" s="37">
        <f>N14</f>
        <v>337.11200000000008</v>
      </c>
      <c r="O75" s="37">
        <f>O14+R14-S14</f>
        <v>334.63099999999986</v>
      </c>
      <c r="P75" s="37">
        <f>P14+R14-T14</f>
        <v>310.666</v>
      </c>
      <c r="Q75" s="37">
        <f>Q14+R14-U14</f>
        <v>269.41199999999986</v>
      </c>
      <c r="R75" s="37">
        <f>R14</f>
        <v>260.34099999999995</v>
      </c>
      <c r="S75" s="37">
        <f>S14+V14-W14</f>
        <v>245.465</v>
      </c>
      <c r="T75" s="37">
        <f>T14+V14-X14</f>
        <v>222.14099999999996</v>
      </c>
      <c r="U75" s="37">
        <f>U14+V14-Y14</f>
        <v>203.34200000000001</v>
      </c>
      <c r="V75" s="37">
        <f>V14</f>
        <v>212.1</v>
      </c>
      <c r="W75" s="37">
        <f>W14+Z14-AA14</f>
        <v>208.06699999999989</v>
      </c>
      <c r="X75" s="37">
        <v>203.05399999999992</v>
      </c>
      <c r="Y75" s="37">
        <v>191.14299999999997</v>
      </c>
      <c r="Z75" s="37">
        <f>Z14</f>
        <v>193.69299999999998</v>
      </c>
      <c r="AA75" s="37">
        <v>189.28700000000001</v>
      </c>
    </row>
    <row r="76" spans="2:27" x14ac:dyDescent="0.25">
      <c r="B76" s="15" t="s">
        <v>160</v>
      </c>
      <c r="C76" s="35">
        <f>(BR!C87+BR!D87+BR!E87+BR!F87)/4</f>
        <v>2880.7144423499999</v>
      </c>
      <c r="D76" s="36">
        <f>(BR!D87+BR!E87+BR!F87+BR!G87)/4</f>
        <v>2854.4195488</v>
      </c>
      <c r="E76" s="36">
        <f>(BR!E87+BR!F87+BR!G87+BR!H87)/4</f>
        <v>2775.3972125</v>
      </c>
      <c r="F76" s="36">
        <f>(BR!E87+BR!G87+BR!H87+BR!I87)/4</f>
        <v>2666.6983374749998</v>
      </c>
      <c r="G76" s="36">
        <f>(BR!G87+BR!H87+BR!I87+BR!J87)/4</f>
        <v>2545.2171351749998</v>
      </c>
      <c r="H76" s="36">
        <f>(BR!H87+BR!I87+BR!J87+BR!K87)/4</f>
        <v>2428.1106907499998</v>
      </c>
      <c r="I76" s="36">
        <f>(BR!I87+BR!J87+BR!K87+BR!L87)/4</f>
        <v>2319.71397295</v>
      </c>
      <c r="J76" s="36">
        <f>(BR!J87+BR!K87+BR!L87+BR!M87)/4</f>
        <v>2297.3408256250004</v>
      </c>
      <c r="K76" s="36">
        <f>(BR!K87+BR!L87+BR!M87+BR!N87)/4</f>
        <v>2271.5556149499998</v>
      </c>
      <c r="L76" s="37">
        <f>(BR!L87+BR!M87+BR!N87+BR!O87)/4</f>
        <v>2262.316462025</v>
      </c>
      <c r="M76" s="37">
        <f>(BR!M87+BR!N87+BR!O87+BR!P87)/4</f>
        <v>2237.1524049250002</v>
      </c>
      <c r="N76" s="37">
        <f>(BR!N87+BR!O87+BR!P87+BR!Q87)/4</f>
        <v>2167.7986382250001</v>
      </c>
      <c r="O76" s="37">
        <f>(BR!O87+BR!P87+BR!Q87+BR!R87)/4</f>
        <v>2106.779</v>
      </c>
      <c r="P76" s="37">
        <f>(BR!P87+BR!Q87+BR!R87+BR!S87)/4</f>
        <v>2055.1932500000003</v>
      </c>
      <c r="Q76" s="37">
        <f>(BR!Q87+BR!R87+BR!S87+BR!T87)/4</f>
        <v>2040.7027499999999</v>
      </c>
      <c r="R76" s="37">
        <f>(BR!R87+BR!S87+BR!T87+BR!U87)/4</f>
        <v>2020.4034999999999</v>
      </c>
      <c r="S76" s="37">
        <f>(BR!S87+BR!T87+BR!U87+BR!V87)/4</f>
        <v>1929.5049999999997</v>
      </c>
      <c r="T76" s="37">
        <f>(BR!T87+BR!U87+BR!V87+BR!W87)/4</f>
        <v>1836.6282499999995</v>
      </c>
      <c r="U76" s="37">
        <f>(BR!U87+BR!V87+BR!W87+BR!X87)/4</f>
        <v>1710.4077499999999</v>
      </c>
      <c r="V76" s="37">
        <f>(BR!V87+BR!W87+BR!X87+BR!Y87)/4</f>
        <v>1571.8519999999999</v>
      </c>
      <c r="W76" s="37">
        <f>(BR!W87+BR!X87+BR!Y87+BR!Z87)/4</f>
        <v>1501.2287499999998</v>
      </c>
      <c r="X76" s="37">
        <f>(BR!X87+BR!Y87+BR!Z87+BR!AA87)/4</f>
        <v>1411.8070000000002</v>
      </c>
      <c r="Y76" s="37">
        <v>1346.3320000000001</v>
      </c>
      <c r="Z76" s="37">
        <v>1317.05</v>
      </c>
      <c r="AA76" s="37">
        <v>1303.6999999999998</v>
      </c>
    </row>
    <row r="77" spans="2:27" x14ac:dyDescent="0.25">
      <c r="B77" s="45" t="s">
        <v>161</v>
      </c>
      <c r="C77" s="56">
        <f>C75/C76</f>
        <v>0.10831861548396</v>
      </c>
      <c r="D77" s="57">
        <f>D75/D76</f>
        <v>0.11403719545602349</v>
      </c>
      <c r="E77" s="57">
        <f t="shared" ref="E77:F77" si="47">E75/E76</f>
        <v>0.13091135148641356</v>
      </c>
      <c r="F77" s="57">
        <f t="shared" si="47"/>
        <v>0.16140858302238886</v>
      </c>
      <c r="G77" s="57">
        <f>G75/G76</f>
        <v>0.16626440005909504</v>
      </c>
      <c r="H77" s="57">
        <f>H75/H76</f>
        <v>0.17927230486578261</v>
      </c>
      <c r="I77" s="57">
        <f t="shared" ref="I77:J77" si="48">I75/I76</f>
        <v>0.17906086907420338</v>
      </c>
      <c r="J77" s="57">
        <f t="shared" si="48"/>
        <v>0.16612815814831042</v>
      </c>
      <c r="K77" s="57">
        <f>K75/K76</f>
        <v>0.17056901334486096</v>
      </c>
      <c r="L77" s="58">
        <f>L75/L76</f>
        <v>0.16816966431807534</v>
      </c>
      <c r="M77" s="58">
        <f t="shared" ref="M77:AA77" si="49">M75/M76</f>
        <v>0.15936106955214441</v>
      </c>
      <c r="N77" s="58">
        <f t="shared" si="49"/>
        <v>0.1555089084639468</v>
      </c>
      <c r="O77" s="58">
        <f t="shared" si="49"/>
        <v>0.15883535957022538</v>
      </c>
      <c r="P77" s="58">
        <f t="shared" si="49"/>
        <v>0.15116145403844625</v>
      </c>
      <c r="Q77" s="58">
        <f t="shared" si="49"/>
        <v>0.13201922720004169</v>
      </c>
      <c r="R77" s="58">
        <f t="shared" si="49"/>
        <v>0.12885594387457752</v>
      </c>
      <c r="S77" s="58">
        <f t="shared" si="49"/>
        <v>0.12721656590679994</v>
      </c>
      <c r="T77" s="58">
        <f t="shared" si="49"/>
        <v>0.12095044274746401</v>
      </c>
      <c r="U77" s="58">
        <f t="shared" si="49"/>
        <v>0.11888510210503901</v>
      </c>
      <c r="V77" s="58">
        <f t="shared" si="49"/>
        <v>0.13493636805500772</v>
      </c>
      <c r="W77" s="58">
        <f t="shared" si="49"/>
        <v>0.13859779863661678</v>
      </c>
      <c r="X77" s="58">
        <f t="shared" si="49"/>
        <v>0.1438256078911635</v>
      </c>
      <c r="Y77" s="58">
        <f t="shared" si="49"/>
        <v>0.14197315372434136</v>
      </c>
      <c r="Z77" s="58">
        <f t="shared" si="49"/>
        <v>0.14706579097224859</v>
      </c>
      <c r="AA77" s="58">
        <f t="shared" si="49"/>
        <v>0.14519214543223136</v>
      </c>
    </row>
    <row r="78" spans="2:27" x14ac:dyDescent="0.25">
      <c r="B78" s="15"/>
      <c r="C78" s="42"/>
    </row>
    <row r="79" spans="2:27" x14ac:dyDescent="0.25">
      <c r="B79" s="15"/>
      <c r="C79" s="42"/>
    </row>
    <row r="80" spans="2:27" x14ac:dyDescent="0.25">
      <c r="B80" s="16" t="s">
        <v>162</v>
      </c>
      <c r="C80" s="62" t="s">
        <v>168</v>
      </c>
      <c r="D80" s="63" t="s">
        <v>169</v>
      </c>
      <c r="E80" s="63" t="s">
        <v>170</v>
      </c>
      <c r="F80" s="63" t="s">
        <v>171</v>
      </c>
      <c r="G80" s="63" t="s">
        <v>172</v>
      </c>
      <c r="H80" s="63" t="s">
        <v>173</v>
      </c>
      <c r="I80" s="63" t="s">
        <v>174</v>
      </c>
      <c r="J80" s="63" t="s">
        <v>175</v>
      </c>
      <c r="K80" s="63" t="s">
        <v>176</v>
      </c>
      <c r="L80" s="64" t="s">
        <v>177</v>
      </c>
      <c r="M80" s="64" t="s">
        <v>178</v>
      </c>
      <c r="N80" s="64" t="s">
        <v>96</v>
      </c>
      <c r="O80" s="64" t="s">
        <v>179</v>
      </c>
      <c r="P80" s="64" t="s">
        <v>180</v>
      </c>
      <c r="Q80" s="64" t="s">
        <v>181</v>
      </c>
      <c r="R80" s="64" t="s">
        <v>101</v>
      </c>
      <c r="S80" s="64" t="s">
        <v>182</v>
      </c>
      <c r="T80" s="64" t="s">
        <v>183</v>
      </c>
      <c r="U80" s="64" t="s">
        <v>184</v>
      </c>
      <c r="V80" s="64" t="s">
        <v>106</v>
      </c>
      <c r="W80" s="64" t="s">
        <v>185</v>
      </c>
      <c r="X80" s="64" t="s">
        <v>186</v>
      </c>
      <c r="Y80" s="64" t="s">
        <v>187</v>
      </c>
      <c r="Z80" s="64" t="s">
        <v>111</v>
      </c>
      <c r="AA80" s="64" t="s">
        <v>188</v>
      </c>
    </row>
    <row r="81" spans="2:31" x14ac:dyDescent="0.25">
      <c r="B81" s="15" t="s">
        <v>159</v>
      </c>
      <c r="C81" s="35">
        <f>C14+F14-G14</f>
        <v>312.03499999999991</v>
      </c>
      <c r="D81" s="36">
        <f>D14+F14-H14</f>
        <v>325.51</v>
      </c>
      <c r="E81" s="36">
        <f>E14+F14-I14</f>
        <v>363.3309999999999</v>
      </c>
      <c r="F81" s="36">
        <f>F14</f>
        <v>430.42799999999988</v>
      </c>
      <c r="G81" s="36">
        <f>G14+J14-K14</f>
        <v>423.17899999999997</v>
      </c>
      <c r="H81" s="36">
        <f>H14+J14-L14</f>
        <v>435.29299999999995</v>
      </c>
      <c r="I81" s="36">
        <f>I14+J14-M14</f>
        <v>415.37000000000012</v>
      </c>
      <c r="J81" s="36">
        <f>J14</f>
        <v>381.65300000000008</v>
      </c>
      <c r="K81" s="36">
        <f>K14+N14-O14</f>
        <v>387.45700000000039</v>
      </c>
      <c r="L81" s="37">
        <f>L14+N14-P14</f>
        <v>380.45300000000009</v>
      </c>
      <c r="M81" s="37">
        <f>M14+N14-Q14</f>
        <v>356.5150000000001</v>
      </c>
      <c r="N81" s="37">
        <f>N14</f>
        <v>337.11200000000008</v>
      </c>
      <c r="O81" s="37">
        <f>O14+R14-S14</f>
        <v>334.63099999999986</v>
      </c>
      <c r="P81" s="37">
        <f>P14+R14-T14</f>
        <v>310.666</v>
      </c>
      <c r="Q81" s="37">
        <f>Q14+R14-U14</f>
        <v>269.41199999999986</v>
      </c>
      <c r="R81" s="37">
        <f>R14</f>
        <v>260.34099999999995</v>
      </c>
      <c r="S81" s="37">
        <f>S14+V14-W14</f>
        <v>245.465</v>
      </c>
      <c r="T81" s="37">
        <f>T14+V14-X14</f>
        <v>222.14099999999996</v>
      </c>
      <c r="U81" s="37">
        <f>U14+V14-Y14</f>
        <v>203.34200000000001</v>
      </c>
      <c r="V81" s="37">
        <f>V14</f>
        <v>212.1</v>
      </c>
      <c r="W81" s="37">
        <f>W14+Z14-AA14</f>
        <v>208.06699999999989</v>
      </c>
      <c r="X81" s="37">
        <v>203.05399999999992</v>
      </c>
      <c r="Y81" s="37">
        <v>191.14299999999997</v>
      </c>
      <c r="Z81" s="37">
        <f>Z14</f>
        <v>193.69299999999998</v>
      </c>
      <c r="AA81" s="37">
        <v>189.28700000000001</v>
      </c>
    </row>
    <row r="82" spans="2:31" x14ac:dyDescent="0.25">
      <c r="B82" s="15" t="s">
        <v>160</v>
      </c>
      <c r="C82" s="35">
        <f>(BR!C87+BR!D87+BR!E87+BR!F87)/4</f>
        <v>2880.7144423499999</v>
      </c>
      <c r="D82" s="36">
        <f>(BR!D87+BR!E87+BR!F87+BR!G87)/4</f>
        <v>2854.4195488</v>
      </c>
      <c r="E82" s="36">
        <f>(BR!E87+BR!F87+BR!G87+BR!H87)/4</f>
        <v>2775.3972125</v>
      </c>
      <c r="F82" s="36">
        <f>(BR!E87+BR!G87+BR!H87+BR!I87)/4</f>
        <v>2666.6983374749998</v>
      </c>
      <c r="G82" s="36">
        <f>(BR!G87+BR!H87+BR!I87+BR!J87)/4</f>
        <v>2545.2171351749998</v>
      </c>
      <c r="H82" s="36">
        <f>(BR!H87+BR!I87+BR!J87+BR!K87)/4</f>
        <v>2428.1106907499998</v>
      </c>
      <c r="I82" s="36">
        <f>(BR!I87+BR!J87+BR!K87+BR!L87)/4</f>
        <v>2319.71397295</v>
      </c>
      <c r="J82" s="36">
        <f>(BR!J87+BR!K87+BR!L87+BR!M87)/4</f>
        <v>2297.3408256250004</v>
      </c>
      <c r="K82" s="36">
        <f>(BR!K87+BR!L87+BR!M87+BR!N87)/4</f>
        <v>2271.5556149499998</v>
      </c>
      <c r="L82" s="37">
        <f>(BR!L87+BR!M87+BR!N87+BR!O87)/4</f>
        <v>2262.316462025</v>
      </c>
      <c r="M82" s="37">
        <f>(BR!M87+BR!N87+BR!O87+BR!P87)/4</f>
        <v>2237.1524049250002</v>
      </c>
      <c r="N82" s="37">
        <f>(BR!N87+BR!O87+BR!P87+BR!Q87)/4</f>
        <v>2167.7986382250001</v>
      </c>
      <c r="O82" s="37">
        <f>(BR!O87+BR!P87+BR!Q87+BR!R87)/4</f>
        <v>2106.779</v>
      </c>
      <c r="P82" s="37">
        <f>(BR!P87+BR!Q87+BR!R87+BR!S87)/4</f>
        <v>2055.1932500000003</v>
      </c>
      <c r="Q82" s="37">
        <f>(BR!Q87+BR!R87+BR!S87+BR!T87)/4</f>
        <v>2040.7027499999999</v>
      </c>
      <c r="R82" s="37">
        <f>(BR!R87+BR!S87+BR!T87+BR!U87)/4</f>
        <v>2020.4034999999999</v>
      </c>
      <c r="S82" s="37">
        <f>(BR!S87+BR!T87+BR!U87+BR!V87)/4</f>
        <v>1929.5049999999997</v>
      </c>
      <c r="T82" s="37">
        <f>(BR!T87+BR!U87+BR!V87+BR!W87)/4</f>
        <v>1836.6282499999995</v>
      </c>
      <c r="U82" s="37">
        <f>(BR!U87+BR!V87+BR!W87+BR!X87)/4</f>
        <v>1710.4077499999999</v>
      </c>
      <c r="V82" s="37">
        <f>(BR!V87+BR!W87+BR!X87+BR!Y87)/4</f>
        <v>1571.8519999999999</v>
      </c>
      <c r="W82" s="37">
        <f>(BR!W87+BR!X87+BR!Y87+BR!Z87)/4</f>
        <v>1501.2287499999998</v>
      </c>
      <c r="X82" s="37">
        <f>(BR!X87+BR!Y87+BR!Z87+BR!AA87)/4</f>
        <v>1411.8070000000002</v>
      </c>
      <c r="Y82" s="37">
        <v>1346.3320000000001</v>
      </c>
      <c r="Z82" s="37">
        <v>1317.05</v>
      </c>
      <c r="AA82" s="37">
        <v>1303.6999999999998</v>
      </c>
    </row>
    <row r="83" spans="2:31" x14ac:dyDescent="0.25">
      <c r="B83" s="15" t="s">
        <v>163</v>
      </c>
      <c r="C83" s="35">
        <v>1211.847</v>
      </c>
      <c r="D83" s="36">
        <v>1195.123</v>
      </c>
      <c r="E83" s="36">
        <v>1156.9259999999999</v>
      </c>
      <c r="F83" s="36">
        <v>1124.194</v>
      </c>
      <c r="G83" s="36">
        <v>1083.6969999999999</v>
      </c>
      <c r="H83" s="36">
        <v>1053.4449999999999</v>
      </c>
      <c r="I83" s="36">
        <v>1035</v>
      </c>
      <c r="J83" s="36">
        <v>1022</v>
      </c>
      <c r="K83" s="36">
        <v>991</v>
      </c>
      <c r="L83" s="37">
        <v>972</v>
      </c>
      <c r="M83" s="37">
        <v>960</v>
      </c>
      <c r="N83" s="37">
        <v>954</v>
      </c>
      <c r="O83" s="37">
        <v>961</v>
      </c>
      <c r="P83" s="37">
        <v>964</v>
      </c>
      <c r="Q83" s="37">
        <v>965</v>
      </c>
      <c r="R83" s="36">
        <v>960</v>
      </c>
      <c r="S83" s="37">
        <v>926</v>
      </c>
      <c r="T83" s="37">
        <v>881</v>
      </c>
      <c r="U83" s="37">
        <v>877</v>
      </c>
      <c r="V83" s="37">
        <v>806</v>
      </c>
      <c r="W83" s="37">
        <v>793</v>
      </c>
      <c r="X83" s="37">
        <v>730</v>
      </c>
      <c r="Y83" s="36">
        <v>718</v>
      </c>
      <c r="Z83" s="37">
        <v>674</v>
      </c>
      <c r="AA83" s="36">
        <v>661</v>
      </c>
    </row>
    <row r="84" spans="2:31" x14ac:dyDescent="0.25">
      <c r="B84" s="45" t="s">
        <v>164</v>
      </c>
      <c r="C84" s="56">
        <f>(C81/(C82-C83))</f>
        <v>0.18697410715893095</v>
      </c>
      <c r="D84" s="57">
        <f>(D81/(D82-D83))</f>
        <v>0.19617349305969942</v>
      </c>
      <c r="E84" s="57">
        <f t="shared" ref="E84:F84" si="50">(E81/(E82-E83))</f>
        <v>0.22449024560577402</v>
      </c>
      <c r="F84" s="57">
        <f t="shared" si="50"/>
        <v>0.27904492035632678</v>
      </c>
      <c r="G84" s="57">
        <f>(G81/(G82-G83))</f>
        <v>0.28954715697387862</v>
      </c>
      <c r="H84" s="57">
        <f>(H81/(H82-H83))</f>
        <v>0.31665371655744873</v>
      </c>
      <c r="I84" s="57">
        <f>(I81/(I82-I83))</f>
        <v>0.32331710306397204</v>
      </c>
      <c r="J84" s="57">
        <f t="shared" ref="J84" si="51">(J81/(J82-J83))</f>
        <v>0.29925569097418736</v>
      </c>
      <c r="K84" s="57">
        <f>(K81/(K82-K83))</f>
        <v>0.30256944366694211</v>
      </c>
      <c r="L84" s="58">
        <f>(L81/(L82-L83))</f>
        <v>0.29485247316997248</v>
      </c>
      <c r="M84" s="58">
        <f t="shared" ref="M84:AA84" si="52">(M81/(M82-M83))</f>
        <v>0.27914836054428149</v>
      </c>
      <c r="N84" s="58">
        <f t="shared" si="52"/>
        <v>0.27773305174652052</v>
      </c>
      <c r="O84" s="58">
        <f t="shared" si="52"/>
        <v>0.29205544873836914</v>
      </c>
      <c r="P84" s="58">
        <f t="shared" si="52"/>
        <v>0.28470300746453475</v>
      </c>
      <c r="Q84" s="58">
        <f t="shared" si="52"/>
        <v>0.25045208818142362</v>
      </c>
      <c r="R84" s="58">
        <f t="shared" si="52"/>
        <v>0.24551126057203695</v>
      </c>
      <c r="S84" s="58">
        <f t="shared" si="52"/>
        <v>0.24460765018609781</v>
      </c>
      <c r="T84" s="58">
        <f t="shared" si="52"/>
        <v>0.23245545535096945</v>
      </c>
      <c r="U84" s="58">
        <f t="shared" si="52"/>
        <v>0.2439886118169648</v>
      </c>
      <c r="V84" s="58">
        <f t="shared" si="52"/>
        <v>0.27694645962927567</v>
      </c>
      <c r="W84" s="58">
        <f t="shared" si="52"/>
        <v>0.29378502355347758</v>
      </c>
      <c r="X84" s="58">
        <f t="shared" si="52"/>
        <v>0.29781741753898072</v>
      </c>
      <c r="Y84" s="58">
        <f t="shared" si="52"/>
        <v>0.30420701157986535</v>
      </c>
      <c r="Z84" s="58">
        <f t="shared" si="52"/>
        <v>0.30120985926444288</v>
      </c>
      <c r="AA84" s="58">
        <f t="shared" si="52"/>
        <v>0.29451843784036108</v>
      </c>
    </row>
    <row r="85" spans="2:31" x14ac:dyDescent="0.25">
      <c r="B85" s="15"/>
      <c r="C85" s="42"/>
    </row>
    <row r="86" spans="2:31" x14ac:dyDescent="0.25">
      <c r="B86" s="15"/>
      <c r="C86" s="42"/>
    </row>
    <row r="87" spans="2:31" x14ac:dyDescent="0.25">
      <c r="B87" s="16" t="s">
        <v>17</v>
      </c>
      <c r="C87" s="62" t="s">
        <v>168</v>
      </c>
      <c r="D87" s="63" t="s">
        <v>169</v>
      </c>
      <c r="E87" s="63" t="s">
        <v>170</v>
      </c>
      <c r="F87" s="63" t="s">
        <v>171</v>
      </c>
      <c r="G87" s="63" t="s">
        <v>172</v>
      </c>
      <c r="H87" s="63" t="s">
        <v>173</v>
      </c>
      <c r="I87" s="63" t="s">
        <v>174</v>
      </c>
      <c r="J87" s="63" t="s">
        <v>175</v>
      </c>
      <c r="K87" s="63" t="s">
        <v>176</v>
      </c>
      <c r="L87" s="64" t="s">
        <v>177</v>
      </c>
      <c r="M87" s="64" t="s">
        <v>178</v>
      </c>
      <c r="N87" s="64" t="s">
        <v>96</v>
      </c>
      <c r="O87" s="64" t="s">
        <v>179</v>
      </c>
      <c r="P87" s="64" t="s">
        <v>180</v>
      </c>
      <c r="Q87" s="64" t="s">
        <v>181</v>
      </c>
      <c r="R87" s="64" t="s">
        <v>101</v>
      </c>
      <c r="S87" s="64" t="s">
        <v>182</v>
      </c>
      <c r="T87" s="64" t="s">
        <v>183</v>
      </c>
      <c r="U87" s="64" t="s">
        <v>184</v>
      </c>
      <c r="V87" s="64" t="s">
        <v>106</v>
      </c>
      <c r="W87" s="64" t="s">
        <v>185</v>
      </c>
      <c r="X87" s="64" t="s">
        <v>186</v>
      </c>
      <c r="Y87" s="64" t="s">
        <v>187</v>
      </c>
      <c r="Z87" s="64" t="s">
        <v>111</v>
      </c>
      <c r="AA87" s="64" t="s">
        <v>188</v>
      </c>
    </row>
    <row r="88" spans="2:31" x14ac:dyDescent="0.25">
      <c r="B88" s="15" t="s">
        <v>165</v>
      </c>
      <c r="C88" s="35">
        <f>C23+F23-G23</f>
        <v>215.50399999999996</v>
      </c>
      <c r="D88" s="36">
        <f>D23+F23-H23</f>
        <v>235.96599999999998</v>
      </c>
      <c r="E88" s="36">
        <f>E23+F23-I23</f>
        <v>271.77199999999999</v>
      </c>
      <c r="F88" s="36">
        <f>F23</f>
        <v>331.31599999999997</v>
      </c>
      <c r="G88" s="36">
        <f>G23+J23-K23</f>
        <v>328.98099999999999</v>
      </c>
      <c r="H88" s="36">
        <f>H23+J23-L23</f>
        <v>310.52999999999997</v>
      </c>
      <c r="I88" s="36">
        <f>I23+J23-M23</f>
        <v>285.654</v>
      </c>
      <c r="J88" s="36">
        <f>J23</f>
        <v>258.61200000000002</v>
      </c>
      <c r="K88" s="36">
        <f>K23+N23-O23</f>
        <v>268.52499999999998</v>
      </c>
      <c r="L88" s="37">
        <f>L23+N23-P23</f>
        <v>280.83099999999996</v>
      </c>
      <c r="M88" s="37">
        <f>M23+N23-Q23</f>
        <v>274.93900000000002</v>
      </c>
      <c r="N88" s="37">
        <f>N23</f>
        <v>255.62799999999999</v>
      </c>
      <c r="O88" s="37">
        <f>O23+R23+S23</f>
        <v>533.48099999999999</v>
      </c>
      <c r="P88" s="37">
        <f>P23+R23-T23</f>
        <v>243.30499999999998</v>
      </c>
      <c r="Q88" s="37">
        <f>Q23+R23-U23</f>
        <v>201.19499999999999</v>
      </c>
      <c r="R88" s="37">
        <f>R23</f>
        <v>197.91399999999999</v>
      </c>
      <c r="S88" s="37">
        <f>S23+V23-W23</f>
        <v>161.02099999999996</v>
      </c>
      <c r="T88" s="37">
        <f>T23+V23-X23</f>
        <v>153.10300000000001</v>
      </c>
      <c r="U88" s="37">
        <f>U23+V23-Y23</f>
        <v>145.12099999999998</v>
      </c>
      <c r="V88" s="37">
        <f>V23</f>
        <v>152.1</v>
      </c>
      <c r="W88" s="37">
        <f>W23+Z23-AA23</f>
        <v>149.47800000000001</v>
      </c>
      <c r="X88" s="37">
        <v>143.428</v>
      </c>
      <c r="Y88" s="37">
        <v>135.71599999999998</v>
      </c>
      <c r="Z88" s="37">
        <f>Z23</f>
        <v>136.85599999999999</v>
      </c>
      <c r="AA88" s="37">
        <v>141.28399999999999</v>
      </c>
    </row>
    <row r="89" spans="2:31" x14ac:dyDescent="0.25">
      <c r="B89" s="61" t="s">
        <v>166</v>
      </c>
      <c r="C89" s="35">
        <f>(BR!C27+BR!G27)/2</f>
        <v>1714.8982369999999</v>
      </c>
      <c r="D89" s="36">
        <f>(BR!D27+BR!H27)/2</f>
        <v>1621.4877369999999</v>
      </c>
      <c r="E89" s="36">
        <f>(BR!E27+BR!I27)/2</f>
        <v>1609.3067370000001</v>
      </c>
      <c r="F89" s="36">
        <f>(BR!E27+BR!J27)/2</f>
        <v>1581.7372370000001</v>
      </c>
      <c r="G89" s="36">
        <f>(BR!G27+BR!K27)/2</f>
        <v>1540.3192369999999</v>
      </c>
      <c r="H89" s="36">
        <f>(BR!H27+BR!L27)/2</f>
        <v>1426.0032369999999</v>
      </c>
      <c r="I89" s="36">
        <f>(BR!I27+BR!M27)/2</f>
        <v>1481.4752370000001</v>
      </c>
      <c r="J89" s="36">
        <f>(BR!J27+BR!N27)/2</f>
        <v>1428.9067369999998</v>
      </c>
      <c r="K89" s="36">
        <f>(BR!K27+BR!O27)/2</f>
        <v>1399.4646185000001</v>
      </c>
      <c r="L89" s="37">
        <f>(BR!L27+BR!P27)/2</f>
        <v>1299.0111185000001</v>
      </c>
      <c r="M89" s="37">
        <f>(BR!M27+BR!Q27)/2</f>
        <v>1338.2216185000002</v>
      </c>
      <c r="N89" s="37">
        <f>(BR!N27+BR!R27)/2</f>
        <v>1301.1656184999999</v>
      </c>
      <c r="O89" s="37">
        <f>(BR!O27+BR!S27)/2</f>
        <v>1276.4985000000001</v>
      </c>
      <c r="P89" s="37">
        <f>(BR!P27+BR!T27)/2</f>
        <v>1175.2255</v>
      </c>
      <c r="Q89" s="37">
        <f>(BR!Q27+BR!U27)/2</f>
        <v>1158.1425000000002</v>
      </c>
      <c r="R89" s="37">
        <f>(BR!R27+BR!V27)/2</f>
        <v>1142.74</v>
      </c>
      <c r="S89" s="37">
        <f>(BR!S27+BR!W27)/2</f>
        <v>1131.3724999999999</v>
      </c>
      <c r="T89" s="37">
        <f>(BR!T27+BR!X27)/2</f>
        <v>1050.0595000000001</v>
      </c>
      <c r="U89" s="37">
        <f>(BR!U27+BR!Y27)/2</f>
        <v>1070.933</v>
      </c>
      <c r="V89" s="37">
        <f>(BR!V27+BR!Z27)/2</f>
        <v>1049.6904999999999</v>
      </c>
      <c r="W89" s="37">
        <f>(BR!W27+BR!AA27)/2</f>
        <v>1035.309</v>
      </c>
      <c r="X89" s="37">
        <v>971.57799999999997</v>
      </c>
      <c r="Y89" s="37">
        <v>1521.144</v>
      </c>
      <c r="Z89" s="37">
        <v>986.7</v>
      </c>
      <c r="AA89" s="37">
        <v>947.95</v>
      </c>
    </row>
    <row r="90" spans="2:31" x14ac:dyDescent="0.25">
      <c r="B90" s="45" t="s">
        <v>167</v>
      </c>
      <c r="C90" s="56">
        <f>C88/C89</f>
        <v>0.12566576567073581</v>
      </c>
      <c r="D90" s="57">
        <f>D88/D89</f>
        <v>0.14552438147732966</v>
      </c>
      <c r="E90" s="57">
        <f t="shared" ref="E90:F90" si="53">E88/E89</f>
        <v>0.16887520181927876</v>
      </c>
      <c r="F90" s="57">
        <f t="shared" si="53"/>
        <v>0.20946336233974616</v>
      </c>
      <c r="G90" s="57">
        <f>G88/G89</f>
        <v>0.21357975158496317</v>
      </c>
      <c r="H90" s="57">
        <f>H88/H89</f>
        <v>0.21776247903426041</v>
      </c>
      <c r="I90" s="57">
        <f t="shared" ref="I90:J90" si="54">I88/I89</f>
        <v>0.19281726272958283</v>
      </c>
      <c r="J90" s="57">
        <f t="shared" si="54"/>
        <v>0.18098591972696401</v>
      </c>
      <c r="K90" s="57">
        <f>K88/K89</f>
        <v>0.19187694812021427</v>
      </c>
      <c r="L90" s="58">
        <f>L88/L89</f>
        <v>0.21618829585098731</v>
      </c>
      <c r="M90" s="58">
        <f t="shared" ref="M90:AA90" si="55">M88/M89</f>
        <v>0.20545102261027326</v>
      </c>
      <c r="N90" s="58">
        <f t="shared" si="55"/>
        <v>0.19646077053180297</v>
      </c>
      <c r="O90" s="58">
        <f t="shared" si="55"/>
        <v>0.41792528545861973</v>
      </c>
      <c r="P90" s="58">
        <f t="shared" si="55"/>
        <v>0.20702835328198713</v>
      </c>
      <c r="Q90" s="58">
        <f t="shared" si="55"/>
        <v>0.17372214559089227</v>
      </c>
      <c r="R90" s="58">
        <f t="shared" si="55"/>
        <v>0.17319250223147872</v>
      </c>
      <c r="S90" s="58">
        <f t="shared" si="55"/>
        <v>0.14232359368819728</v>
      </c>
      <c r="T90" s="58">
        <f t="shared" si="55"/>
        <v>0.14580411871898688</v>
      </c>
      <c r="U90" s="58">
        <f t="shared" si="55"/>
        <v>0.13550894407026395</v>
      </c>
      <c r="V90" s="58">
        <f t="shared" si="55"/>
        <v>0.14489985381405282</v>
      </c>
      <c r="W90" s="58">
        <f t="shared" si="55"/>
        <v>0.14438008362720697</v>
      </c>
      <c r="X90" s="58">
        <f t="shared" si="55"/>
        <v>0.14762376258005019</v>
      </c>
      <c r="Y90" s="58">
        <f t="shared" si="55"/>
        <v>8.9219692547188159E-2</v>
      </c>
      <c r="Z90" s="58">
        <f t="shared" si="55"/>
        <v>0.13870071957028476</v>
      </c>
      <c r="AA90" s="58">
        <f t="shared" si="55"/>
        <v>0.14904161611899361</v>
      </c>
    </row>
    <row r="91" spans="2:31" x14ac:dyDescent="0.25">
      <c r="C91" s="42"/>
    </row>
    <row r="92" spans="2:31" x14ac:dyDescent="0.25">
      <c r="C92" s="42"/>
    </row>
    <row r="93" spans="2:31" ht="30" x14ac:dyDescent="0.25">
      <c r="B93" s="16" t="s">
        <v>189</v>
      </c>
      <c r="C93" s="71" t="s">
        <v>190</v>
      </c>
      <c r="D93" s="72" t="s">
        <v>191</v>
      </c>
      <c r="E93" s="72" t="s">
        <v>192</v>
      </c>
      <c r="F93" s="72"/>
      <c r="G93" s="72" t="s">
        <v>193</v>
      </c>
      <c r="H93" s="72" t="s">
        <v>194</v>
      </c>
      <c r="I93" s="72" t="s">
        <v>195</v>
      </c>
      <c r="J93" s="72"/>
      <c r="K93" s="72" t="s">
        <v>196</v>
      </c>
      <c r="L93" s="72" t="s">
        <v>197</v>
      </c>
      <c r="M93" s="72" t="s">
        <v>198</v>
      </c>
      <c r="N93" s="63"/>
      <c r="O93" s="72" t="s">
        <v>199</v>
      </c>
      <c r="P93" s="72" t="s">
        <v>200</v>
      </c>
      <c r="Q93" s="72" t="s">
        <v>201</v>
      </c>
      <c r="R93" s="63"/>
      <c r="S93" s="72" t="s">
        <v>202</v>
      </c>
      <c r="T93" s="72" t="s">
        <v>203</v>
      </c>
      <c r="U93" s="72" t="s">
        <v>204</v>
      </c>
      <c r="V93" s="63"/>
      <c r="W93" s="72" t="s">
        <v>205</v>
      </c>
      <c r="X93" s="72" t="s">
        <v>206</v>
      </c>
      <c r="Y93" s="72" t="s">
        <v>207</v>
      </c>
      <c r="Z93" s="63"/>
      <c r="AA93" s="72" t="s">
        <v>208</v>
      </c>
      <c r="AB93" s="73"/>
      <c r="AC93" s="73"/>
      <c r="AD93" s="73"/>
      <c r="AE93" s="73"/>
    </row>
    <row r="94" spans="2:31" x14ac:dyDescent="0.25">
      <c r="B94" s="15" t="s">
        <v>114</v>
      </c>
      <c r="C94" s="74">
        <f>C4-G4+F4</f>
        <v>4460.7219999999998</v>
      </c>
      <c r="D94" s="75">
        <f>D4-H4+F4</f>
        <v>4380.2309999999998</v>
      </c>
      <c r="E94" s="75">
        <f>E4-I4+F4</f>
        <v>4342.7390000000005</v>
      </c>
      <c r="F94" s="76"/>
      <c r="G94" s="76">
        <f>G4-K4+J4</f>
        <v>4187.8879999999999</v>
      </c>
      <c r="H94" s="75">
        <f>H4-L4+J4</f>
        <v>4059.1660000000002</v>
      </c>
      <c r="I94" s="75">
        <f>I4-M4+J4</f>
        <v>3871.7430000000004</v>
      </c>
      <c r="J94" s="76"/>
      <c r="K94" s="76">
        <f>K4-O4+N4</f>
        <v>3542.42</v>
      </c>
      <c r="L94" s="75">
        <f>L4-P4+N4</f>
        <v>3455.27</v>
      </c>
      <c r="M94" s="75">
        <f>M4-Q4+N4</f>
        <v>3336.5940000000001</v>
      </c>
      <c r="O94" s="75">
        <f>O4-S4+R4</f>
        <v>3296.828</v>
      </c>
      <c r="P94" s="75">
        <f>P4-T4+R4</f>
        <v>3281.7930000000001</v>
      </c>
      <c r="Q94" s="75">
        <f>Q4-U4+R4</f>
        <v>3222.1610000000001</v>
      </c>
      <c r="S94" s="75">
        <f>S4-W4+V4</f>
        <v>3050.9750000000004</v>
      </c>
      <c r="T94" s="75">
        <f>T4-X4+V4</f>
        <v>2927.9009999999998</v>
      </c>
      <c r="U94" s="75">
        <f>U4-Y4+V4</f>
        <v>2774.9719999999998</v>
      </c>
      <c r="W94" s="75">
        <f>W4-AA4+Y4</f>
        <v>832.46199999999999</v>
      </c>
      <c r="X94" s="76">
        <v>2412.9</v>
      </c>
      <c r="Y94" s="2">
        <v>2280.4</v>
      </c>
      <c r="AA94" s="2">
        <v>2069.4</v>
      </c>
    </row>
    <row r="95" spans="2:31" x14ac:dyDescent="0.25">
      <c r="B95" s="22" t="s">
        <v>115</v>
      </c>
      <c r="C95" s="77">
        <f t="shared" ref="C95:C136" si="56">C5-G5+F5</f>
        <v>-3352.3670000000002</v>
      </c>
      <c r="D95" s="78">
        <f t="shared" ref="D95:D136" si="57">D5-H5+F5</f>
        <v>-3261.6360000000004</v>
      </c>
      <c r="E95" s="78">
        <f t="shared" ref="E95:E136" si="58">E5-I5+F5</f>
        <v>-3194.4560000000001</v>
      </c>
      <c r="F95" s="79"/>
      <c r="G95" s="79">
        <f t="shared" ref="G95:G136" si="59">G5-K5+J5</f>
        <v>-3023.056</v>
      </c>
      <c r="H95" s="78">
        <f t="shared" ref="H95:H136" si="60">H5-L5+J5</f>
        <v>-2912.643</v>
      </c>
      <c r="I95" s="78">
        <f t="shared" ref="I95:I136" si="61">I5-M5+J5</f>
        <v>-2776.7809999999999</v>
      </c>
      <c r="J95" s="79"/>
      <c r="K95" s="79">
        <f t="shared" ref="K95:K136" si="62">K5-O5+N5</f>
        <v>-2526.7949999999996</v>
      </c>
      <c r="L95" s="78">
        <f t="shared" ref="L95:L136" si="63">L5-P5+N5</f>
        <v>-2455.3789999999999</v>
      </c>
      <c r="M95" s="78">
        <f t="shared" ref="M95:M136" si="64">M5-Q5+N5</f>
        <v>-2382.393</v>
      </c>
      <c r="N95" s="80"/>
      <c r="O95" s="78">
        <f t="shared" ref="O95:O136" si="65">O5-S5+R5</f>
        <v>-2374.7539999999999</v>
      </c>
      <c r="P95" s="78">
        <f t="shared" ref="P95:P136" si="66">P5-T5+R5</f>
        <v>-2398.9270000000001</v>
      </c>
      <c r="Q95" s="78">
        <f t="shared" ref="Q95:Q136" si="67">Q5-U5+R5</f>
        <v>-2382.8200000000002</v>
      </c>
      <c r="R95" s="80"/>
      <c r="S95" s="78">
        <f t="shared" ref="S95:S136" si="68">S5-W5+V5</f>
        <v>-2262.8860000000004</v>
      </c>
      <c r="T95" s="78">
        <f t="shared" ref="T95:T136" si="69">T5-X5+V5</f>
        <v>-2181.9840000000004</v>
      </c>
      <c r="U95" s="78">
        <f t="shared" ref="U95:U136" si="70">U5-Y5+V5</f>
        <v>-2071.2620000000002</v>
      </c>
      <c r="V95" s="80"/>
      <c r="W95" s="78">
        <f t="shared" ref="W95:W136" si="71">W5-AA5+Y5</f>
        <v>-666.00500000000011</v>
      </c>
      <c r="X95" s="79">
        <v>-1801.7</v>
      </c>
      <c r="Y95" s="80">
        <v>-1693</v>
      </c>
      <c r="Z95" s="80"/>
      <c r="AA95" s="80">
        <v>-1498.2</v>
      </c>
    </row>
    <row r="96" spans="2:31" x14ac:dyDescent="0.25">
      <c r="B96" s="26" t="s">
        <v>116</v>
      </c>
      <c r="C96" s="81">
        <f t="shared" si="56"/>
        <v>1108.355</v>
      </c>
      <c r="D96" s="82">
        <f t="shared" si="57"/>
        <v>1118.595</v>
      </c>
      <c r="E96" s="82">
        <f t="shared" si="58"/>
        <v>1148.2829999999999</v>
      </c>
      <c r="F96" s="83"/>
      <c r="G96" s="83">
        <f t="shared" si="59"/>
        <v>1164.8319999999999</v>
      </c>
      <c r="H96" s="82">
        <f t="shared" si="60"/>
        <v>1146.5229999999999</v>
      </c>
      <c r="I96" s="82">
        <f t="shared" si="61"/>
        <v>1094.962</v>
      </c>
      <c r="J96" s="83"/>
      <c r="K96" s="83">
        <f t="shared" si="62"/>
        <v>1015.6250000000005</v>
      </c>
      <c r="L96" s="82">
        <f t="shared" si="63"/>
        <v>999.89100000000008</v>
      </c>
      <c r="M96" s="82">
        <f t="shared" si="64"/>
        <v>954.20100000000014</v>
      </c>
      <c r="N96" s="14"/>
      <c r="O96" s="82">
        <f t="shared" si="65"/>
        <v>922.07399999999984</v>
      </c>
      <c r="P96" s="82">
        <f t="shared" si="66"/>
        <v>882.86599999999999</v>
      </c>
      <c r="Q96" s="82">
        <f t="shared" si="67"/>
        <v>839.34099999999989</v>
      </c>
      <c r="R96" s="14"/>
      <c r="S96" s="82">
        <f t="shared" si="68"/>
        <v>788.08899999999971</v>
      </c>
      <c r="T96" s="82">
        <f t="shared" si="69"/>
        <v>745.91699999999969</v>
      </c>
      <c r="U96" s="82">
        <f t="shared" si="70"/>
        <v>703.70999999999981</v>
      </c>
      <c r="V96" s="14"/>
      <c r="W96" s="82">
        <f t="shared" si="71"/>
        <v>166.45699999999994</v>
      </c>
      <c r="X96" s="83">
        <v>612.20000000000005</v>
      </c>
      <c r="Y96" s="14">
        <v>587.5</v>
      </c>
      <c r="Z96" s="14"/>
      <c r="AA96" s="14">
        <v>571.29999999999995</v>
      </c>
    </row>
    <row r="97" spans="2:27" x14ac:dyDescent="0.25">
      <c r="B97" s="15"/>
      <c r="C97" s="74"/>
      <c r="D97" s="75"/>
      <c r="E97" s="75"/>
      <c r="F97" s="76"/>
      <c r="G97" s="76"/>
      <c r="H97" s="75"/>
      <c r="I97" s="75"/>
      <c r="J97" s="76"/>
      <c r="K97" s="76"/>
      <c r="L97" s="75"/>
      <c r="M97" s="75"/>
      <c r="O97" s="75"/>
      <c r="P97" s="75"/>
      <c r="Q97" s="75"/>
      <c r="S97" s="75"/>
      <c r="T97" s="75"/>
      <c r="U97" s="75"/>
      <c r="W97" s="75"/>
      <c r="X97" s="76"/>
    </row>
    <row r="98" spans="2:27" x14ac:dyDescent="0.25">
      <c r="B98" s="15" t="s">
        <v>117</v>
      </c>
      <c r="C98" s="74">
        <f t="shared" si="56"/>
        <v>-544.89100000000008</v>
      </c>
      <c r="D98" s="75">
        <f>D8-H8+F8</f>
        <v>-547.59899999999993</v>
      </c>
      <c r="E98" s="75">
        <f t="shared" si="58"/>
        <v>-541.31200000000001</v>
      </c>
      <c r="F98" s="76"/>
      <c r="G98" s="76">
        <f t="shared" si="59"/>
        <v>-505.92299999999994</v>
      </c>
      <c r="H98" s="75">
        <f>H8-L8+J8</f>
        <v>-480.14599999999996</v>
      </c>
      <c r="I98" s="75">
        <f t="shared" si="61"/>
        <v>-457.94499999999999</v>
      </c>
      <c r="J98" s="76"/>
      <c r="K98" s="76">
        <f t="shared" si="62"/>
        <v>-420.68100000000004</v>
      </c>
      <c r="L98" s="75">
        <f t="shared" si="63"/>
        <v>-409.60199999999998</v>
      </c>
      <c r="M98" s="75">
        <f t="shared" si="64"/>
        <v>-399.37200000000001</v>
      </c>
      <c r="O98" s="75">
        <f t="shared" si="65"/>
        <v>-400.03499999999997</v>
      </c>
      <c r="P98" s="75">
        <f t="shared" si="66"/>
        <v>-399.68099999999998</v>
      </c>
      <c r="Q98" s="75">
        <f t="shared" si="67"/>
        <v>-401.31799999999998</v>
      </c>
      <c r="S98" s="75">
        <f t="shared" si="68"/>
        <v>-383.16399999999999</v>
      </c>
      <c r="T98" s="75">
        <f t="shared" si="69"/>
        <v>-369.18499999999995</v>
      </c>
      <c r="U98" s="75">
        <f t="shared" si="70"/>
        <v>-349.39400000000001</v>
      </c>
      <c r="W98" s="75">
        <f t="shared" si="71"/>
        <v>-100.10300000000001</v>
      </c>
      <c r="X98" s="76">
        <v>-284</v>
      </c>
      <c r="Y98" s="2">
        <v>-275.2</v>
      </c>
      <c r="AA98" s="2">
        <v>-257.7</v>
      </c>
    </row>
    <row r="99" spans="2:27" x14ac:dyDescent="0.25">
      <c r="B99" s="15" t="s">
        <v>118</v>
      </c>
      <c r="C99" s="74">
        <f t="shared" si="56"/>
        <v>-293.00600000000003</v>
      </c>
      <c r="D99" s="75">
        <f>D9-H9+F9</f>
        <v>-292.25900000000001</v>
      </c>
      <c r="E99" s="75">
        <f t="shared" si="58"/>
        <v>-279.19299999999998</v>
      </c>
      <c r="F99" s="76"/>
      <c r="G99" s="76">
        <f t="shared" si="59"/>
        <v>-260.44</v>
      </c>
      <c r="H99" s="75">
        <f>H9-L9+J9</f>
        <v>-249.447</v>
      </c>
      <c r="I99" s="75">
        <f t="shared" si="61"/>
        <v>-245.28</v>
      </c>
      <c r="J99" s="76"/>
      <c r="K99" s="76">
        <f t="shared" si="62"/>
        <v>-235.94399999999999</v>
      </c>
      <c r="L99" s="75">
        <f t="shared" si="63"/>
        <v>-240.084</v>
      </c>
      <c r="M99" s="75">
        <f t="shared" si="64"/>
        <v>-230.97300000000001</v>
      </c>
      <c r="O99" s="75">
        <f t="shared" si="65"/>
        <v>-214.73400000000001</v>
      </c>
      <c r="P99" s="75">
        <f t="shared" si="66"/>
        <v>-199.66300000000001</v>
      </c>
      <c r="Q99" s="75">
        <f t="shared" si="67"/>
        <v>-193.971</v>
      </c>
      <c r="S99" s="75">
        <f t="shared" si="68"/>
        <v>-184.43900000000002</v>
      </c>
      <c r="T99" s="75">
        <f t="shared" si="69"/>
        <v>-172.739</v>
      </c>
      <c r="U99" s="75">
        <f t="shared" si="70"/>
        <v>-169.42899999999997</v>
      </c>
      <c r="W99" s="75">
        <f t="shared" si="71"/>
        <v>-47.568000000000005</v>
      </c>
      <c r="X99" s="76">
        <v>-139.19999999999999</v>
      </c>
      <c r="Y99" s="2">
        <v>-133.80000000000001</v>
      </c>
      <c r="AA99" s="2">
        <v>-134.80000000000001</v>
      </c>
    </row>
    <row r="100" spans="2:27" x14ac:dyDescent="0.25">
      <c r="B100" s="15" t="s">
        <v>119</v>
      </c>
      <c r="C100" s="74">
        <f t="shared" si="56"/>
        <v>-5.8159999999999998</v>
      </c>
      <c r="D100" s="75">
        <f t="shared" si="57"/>
        <v>-5.5619999999999994</v>
      </c>
      <c r="E100" s="75">
        <f t="shared" si="58"/>
        <v>-5.2669999999999995</v>
      </c>
      <c r="F100" s="76"/>
      <c r="G100" s="76">
        <f t="shared" si="59"/>
        <v>-5.0179999999999998</v>
      </c>
      <c r="H100" s="75">
        <f t="shared" si="60"/>
        <v>-4.9179999999999993</v>
      </c>
      <c r="I100" s="75">
        <f t="shared" si="61"/>
        <v>-4.9610000000000003</v>
      </c>
      <c r="J100" s="76"/>
      <c r="K100" s="76">
        <f t="shared" si="62"/>
        <v>-4.1130000000000004</v>
      </c>
      <c r="L100" s="75">
        <f t="shared" si="63"/>
        <v>-4.1950000000000003</v>
      </c>
      <c r="M100" s="75">
        <f t="shared" si="64"/>
        <v>-4.1219999999999999</v>
      </c>
      <c r="O100" s="75">
        <f t="shared" si="65"/>
        <v>-5.1660000000000004</v>
      </c>
      <c r="P100" s="75">
        <f t="shared" si="66"/>
        <v>-5.2700000000000005</v>
      </c>
      <c r="Q100" s="75">
        <f t="shared" si="67"/>
        <v>-5.3940000000000001</v>
      </c>
      <c r="S100" s="75">
        <f t="shared" si="68"/>
        <v>-6.0149999999999997</v>
      </c>
      <c r="T100" s="75">
        <f t="shared" si="69"/>
        <v>-6.0939999999999994</v>
      </c>
      <c r="U100" s="75">
        <f t="shared" si="70"/>
        <v>-4.0609999999999999</v>
      </c>
      <c r="W100" s="75">
        <f t="shared" si="71"/>
        <v>-4.1210000000000004</v>
      </c>
      <c r="X100" s="76">
        <v>-6.4</v>
      </c>
      <c r="Y100" s="2">
        <v>-8.9</v>
      </c>
      <c r="AA100" s="2">
        <v>-6.1</v>
      </c>
    </row>
    <row r="101" spans="2:27" x14ac:dyDescent="0.25">
      <c r="B101" s="15" t="s">
        <v>120</v>
      </c>
      <c r="C101" s="74">
        <f t="shared" si="56"/>
        <v>19.984000000000002</v>
      </c>
      <c r="D101" s="75">
        <f t="shared" si="57"/>
        <v>20.212</v>
      </c>
      <c r="E101" s="75">
        <f t="shared" si="58"/>
        <v>19.971</v>
      </c>
      <c r="F101" s="76"/>
      <c r="G101" s="76">
        <f t="shared" si="59"/>
        <v>12.918999999999999</v>
      </c>
      <c r="H101" s="75">
        <f t="shared" si="60"/>
        <v>11.015999999999998</v>
      </c>
      <c r="I101" s="75">
        <f t="shared" si="61"/>
        <v>10.129</v>
      </c>
      <c r="J101" s="76"/>
      <c r="K101" s="76">
        <f t="shared" si="62"/>
        <v>9.6790000000000003</v>
      </c>
      <c r="L101" s="75">
        <f t="shared" si="63"/>
        <v>10.406000000000001</v>
      </c>
      <c r="M101" s="75">
        <f t="shared" si="64"/>
        <v>10.929</v>
      </c>
      <c r="O101" s="75">
        <f t="shared" si="65"/>
        <v>10.756</v>
      </c>
      <c r="P101" s="75">
        <f t="shared" si="66"/>
        <v>11.497</v>
      </c>
      <c r="Q101" s="75">
        <f t="shared" si="67"/>
        <v>11.472</v>
      </c>
      <c r="S101" s="75">
        <f t="shared" si="68"/>
        <v>12.731</v>
      </c>
      <c r="T101" s="75">
        <f t="shared" si="69"/>
        <v>8.0670000000000002</v>
      </c>
      <c r="U101" s="75">
        <f t="shared" si="70"/>
        <v>7.1280000000000001</v>
      </c>
      <c r="W101" s="75">
        <f t="shared" si="71"/>
        <v>-0.26000000000000023</v>
      </c>
      <c r="X101" s="76">
        <v>6.9</v>
      </c>
      <c r="Y101" s="2">
        <v>7.4</v>
      </c>
      <c r="AA101" s="2">
        <v>7</v>
      </c>
    </row>
    <row r="102" spans="2:27" x14ac:dyDescent="0.25">
      <c r="B102" s="15" t="s">
        <v>121</v>
      </c>
      <c r="C102" s="74">
        <f t="shared" si="56"/>
        <v>-23.744</v>
      </c>
      <c r="D102" s="75">
        <f t="shared" si="57"/>
        <v>-23.850999999999999</v>
      </c>
      <c r="E102" s="75">
        <f t="shared" si="58"/>
        <v>-24.174999999999997</v>
      </c>
      <c r="F102" s="76"/>
      <c r="G102" s="76">
        <f t="shared" si="59"/>
        <v>-6.2030000000000003</v>
      </c>
      <c r="H102" s="75">
        <f t="shared" si="60"/>
        <v>-5.6129999999999995</v>
      </c>
      <c r="I102" s="75">
        <f t="shared" si="61"/>
        <v>-2.976</v>
      </c>
      <c r="J102" s="76"/>
      <c r="K102" s="76">
        <f t="shared" si="62"/>
        <v>-2.5479999999999996</v>
      </c>
      <c r="L102" s="75">
        <f t="shared" si="63"/>
        <v>-3.1759999999999997</v>
      </c>
      <c r="M102" s="75">
        <f t="shared" si="64"/>
        <v>-3.6159999999999997</v>
      </c>
      <c r="O102" s="75">
        <f t="shared" si="65"/>
        <v>-5.157</v>
      </c>
      <c r="P102" s="75">
        <f t="shared" si="66"/>
        <v>-5.52</v>
      </c>
      <c r="Q102" s="75">
        <f t="shared" si="67"/>
        <v>-5.4289999999999994</v>
      </c>
      <c r="S102" s="75">
        <f t="shared" si="68"/>
        <v>-6.3170000000000002</v>
      </c>
      <c r="T102" s="75">
        <f t="shared" si="69"/>
        <v>-5.5220000000000002</v>
      </c>
      <c r="U102" s="75">
        <f t="shared" si="70"/>
        <v>-5.1919999999999993</v>
      </c>
      <c r="W102" s="75">
        <f t="shared" si="71"/>
        <v>0.60999999999999854</v>
      </c>
      <c r="X102" s="76">
        <v>-1.2</v>
      </c>
      <c r="Y102" s="2">
        <v>-1</v>
      </c>
      <c r="AA102" s="2">
        <v>-3.5</v>
      </c>
    </row>
    <row r="103" spans="2:27" x14ac:dyDescent="0.25">
      <c r="B103" s="22" t="s">
        <v>122</v>
      </c>
      <c r="C103" s="77">
        <f t="shared" si="56"/>
        <v>51.152999999999999</v>
      </c>
      <c r="D103" s="78">
        <f t="shared" si="57"/>
        <v>55.973999999999997</v>
      </c>
      <c r="E103" s="78">
        <f t="shared" si="58"/>
        <v>45.024000000000001</v>
      </c>
      <c r="F103" s="79"/>
      <c r="G103" s="79">
        <f t="shared" si="59"/>
        <v>23.012</v>
      </c>
      <c r="H103" s="78">
        <f t="shared" si="60"/>
        <v>17.878</v>
      </c>
      <c r="I103" s="78">
        <f t="shared" si="61"/>
        <v>21.441000000000003</v>
      </c>
      <c r="J103" s="79"/>
      <c r="K103" s="79">
        <f t="shared" si="62"/>
        <v>25.439</v>
      </c>
      <c r="L103" s="78">
        <f t="shared" si="63"/>
        <v>27.213000000000001</v>
      </c>
      <c r="M103" s="78">
        <f t="shared" si="64"/>
        <v>29.468</v>
      </c>
      <c r="N103" s="80"/>
      <c r="O103" s="78">
        <f t="shared" si="65"/>
        <v>26.893000000000001</v>
      </c>
      <c r="P103" s="78">
        <f t="shared" si="66"/>
        <v>26.436999999999998</v>
      </c>
      <c r="Q103" s="78">
        <f t="shared" si="67"/>
        <v>24.710999999999999</v>
      </c>
      <c r="R103" s="80"/>
      <c r="S103" s="78">
        <f t="shared" si="68"/>
        <v>24.68</v>
      </c>
      <c r="T103" s="78">
        <f t="shared" si="69"/>
        <v>21.797000000000001</v>
      </c>
      <c r="U103" s="78">
        <f t="shared" si="70"/>
        <v>20.68</v>
      </c>
      <c r="V103" s="80"/>
      <c r="W103" s="78">
        <f t="shared" si="71"/>
        <v>1.528</v>
      </c>
      <c r="X103" s="79">
        <v>14.6</v>
      </c>
      <c r="Y103" s="80">
        <v>15.2</v>
      </c>
      <c r="Z103" s="80"/>
      <c r="AA103" s="80">
        <v>13.2</v>
      </c>
    </row>
    <row r="104" spans="2:27" x14ac:dyDescent="0.25">
      <c r="B104" s="26" t="s">
        <v>123</v>
      </c>
      <c r="C104" s="81">
        <f t="shared" si="56"/>
        <v>312.03499999999997</v>
      </c>
      <c r="D104" s="82">
        <f t="shared" si="57"/>
        <v>325.51</v>
      </c>
      <c r="E104" s="82">
        <f>E14-I14+F14</f>
        <v>363.3309999999999</v>
      </c>
      <c r="F104" s="83"/>
      <c r="G104" s="83">
        <f t="shared" si="59"/>
        <v>423.17899999999997</v>
      </c>
      <c r="H104" s="82">
        <f t="shared" si="60"/>
        <v>435.29299999999989</v>
      </c>
      <c r="I104" s="82">
        <f>I14-M14+J14</f>
        <v>415.37000000000012</v>
      </c>
      <c r="J104" s="83"/>
      <c r="K104" s="83">
        <f t="shared" si="62"/>
        <v>387.45700000000039</v>
      </c>
      <c r="L104" s="82">
        <f t="shared" si="63"/>
        <v>380.45300000000009</v>
      </c>
      <c r="M104" s="82">
        <f t="shared" si="64"/>
        <v>356.5150000000001</v>
      </c>
      <c r="N104" s="14"/>
      <c r="O104" s="82">
        <f t="shared" si="65"/>
        <v>334.63099999999986</v>
      </c>
      <c r="P104" s="82">
        <f t="shared" si="66"/>
        <v>310.666</v>
      </c>
      <c r="Q104" s="82">
        <f t="shared" si="67"/>
        <v>269.41199999999992</v>
      </c>
      <c r="R104" s="14"/>
      <c r="S104" s="82">
        <f t="shared" si="68"/>
        <v>245.46499999999997</v>
      </c>
      <c r="T104" s="82">
        <f t="shared" si="69"/>
        <v>222.14099999999993</v>
      </c>
      <c r="U104" s="82">
        <f t="shared" si="70"/>
        <v>203.34200000000004</v>
      </c>
      <c r="V104" s="14"/>
      <c r="W104" s="82">
        <f t="shared" si="71"/>
        <v>16.542999999999935</v>
      </c>
      <c r="X104" s="83">
        <v>203.1</v>
      </c>
      <c r="Y104" s="14">
        <v>191.1</v>
      </c>
      <c r="Z104" s="14"/>
      <c r="AA104" s="14">
        <v>189.3</v>
      </c>
    </row>
    <row r="105" spans="2:27" x14ac:dyDescent="0.25">
      <c r="B105" s="15"/>
      <c r="C105" s="74"/>
      <c r="D105" s="75"/>
      <c r="E105" s="75"/>
      <c r="F105" s="76"/>
      <c r="G105" s="76"/>
      <c r="H105" s="75"/>
      <c r="I105" s="75"/>
      <c r="J105" s="76"/>
      <c r="K105" s="76"/>
      <c r="L105" s="75"/>
      <c r="M105" s="75"/>
      <c r="O105" s="75"/>
      <c r="P105" s="75"/>
      <c r="Q105" s="75"/>
      <c r="S105" s="75"/>
      <c r="T105" s="75"/>
      <c r="U105" s="75"/>
      <c r="W105" s="75"/>
      <c r="X105" s="76"/>
    </row>
    <row r="106" spans="2:27" x14ac:dyDescent="0.25">
      <c r="B106" s="22" t="s">
        <v>124</v>
      </c>
      <c r="C106" s="77">
        <f t="shared" si="56"/>
        <v>-46.355999999999995</v>
      </c>
      <c r="D106" s="78">
        <f t="shared" si="57"/>
        <v>-31.402999999999999</v>
      </c>
      <c r="E106" s="78">
        <f t="shared" si="58"/>
        <v>-27.591999999999999</v>
      </c>
      <c r="F106" s="79"/>
      <c r="G106" s="79">
        <f t="shared" si="59"/>
        <v>-11.817999999999998</v>
      </c>
      <c r="H106" s="78">
        <f t="shared" si="60"/>
        <v>-40.125999999999998</v>
      </c>
      <c r="I106" s="78">
        <f t="shared" si="61"/>
        <v>-43.320999999999998</v>
      </c>
      <c r="J106" s="79"/>
      <c r="K106" s="79">
        <f t="shared" si="62"/>
        <v>-36.398000000000003</v>
      </c>
      <c r="L106" s="78">
        <f t="shared" si="63"/>
        <v>-18.409000000000002</v>
      </c>
      <c r="M106" s="78">
        <f t="shared" si="64"/>
        <v>-11.154</v>
      </c>
      <c r="N106" s="80"/>
      <c r="O106" s="78">
        <f t="shared" si="65"/>
        <v>-22.576999999999995</v>
      </c>
      <c r="P106" s="78">
        <f t="shared" si="66"/>
        <v>-23.618999999999996</v>
      </c>
      <c r="Q106" s="78">
        <f t="shared" si="67"/>
        <v>-33.798999999999999</v>
      </c>
      <c r="R106" s="80"/>
      <c r="S106" s="78">
        <f t="shared" si="68"/>
        <v>-37.079000000000001</v>
      </c>
      <c r="T106" s="78">
        <f t="shared" si="69"/>
        <v>-31.032</v>
      </c>
      <c r="U106" s="78">
        <f t="shared" si="70"/>
        <v>-24.564999999999998</v>
      </c>
      <c r="V106" s="80"/>
      <c r="W106" s="78">
        <f t="shared" si="71"/>
        <v>-7.5629999999999988</v>
      </c>
      <c r="X106" s="79">
        <v>-21.9</v>
      </c>
      <c r="Y106" s="80">
        <v>-18.7</v>
      </c>
      <c r="Z106" s="80"/>
      <c r="AA106" s="80">
        <v>-14.3</v>
      </c>
    </row>
    <row r="107" spans="2:27" x14ac:dyDescent="0.25">
      <c r="B107" s="26" t="s">
        <v>125</v>
      </c>
      <c r="C107" s="81">
        <f t="shared" si="56"/>
        <v>265.67899999999997</v>
      </c>
      <c r="D107" s="82">
        <f t="shared" si="57"/>
        <v>294.10700000000003</v>
      </c>
      <c r="E107" s="82">
        <f t="shared" si="58"/>
        <v>335.74</v>
      </c>
      <c r="F107" s="83"/>
      <c r="G107" s="83">
        <f t="shared" si="59"/>
        <v>411.33300000000003</v>
      </c>
      <c r="H107" s="82">
        <f t="shared" si="60"/>
        <v>395.13800000000003</v>
      </c>
      <c r="I107" s="82">
        <f t="shared" si="61"/>
        <v>372.06700000000001</v>
      </c>
      <c r="J107" s="83"/>
      <c r="K107" s="83">
        <f t="shared" si="62"/>
        <v>351.10600000000005</v>
      </c>
      <c r="L107" s="82">
        <f t="shared" si="63"/>
        <v>362.09199999999998</v>
      </c>
      <c r="M107" s="82">
        <f t="shared" si="64"/>
        <v>345.36099999999999</v>
      </c>
      <c r="N107" s="14"/>
      <c r="O107" s="82">
        <f t="shared" si="65"/>
        <v>312.05399999999997</v>
      </c>
      <c r="P107" s="82">
        <f t="shared" si="66"/>
        <v>287.04700000000003</v>
      </c>
      <c r="Q107" s="82">
        <f t="shared" si="67"/>
        <v>235.61299999999994</v>
      </c>
      <c r="R107" s="14"/>
      <c r="S107" s="82">
        <f t="shared" si="68"/>
        <v>208.48599999999993</v>
      </c>
      <c r="T107" s="82">
        <f t="shared" si="69"/>
        <v>191.20899999999995</v>
      </c>
      <c r="U107" s="82">
        <f t="shared" si="70"/>
        <v>178.87700000000001</v>
      </c>
      <c r="V107" s="14"/>
      <c r="W107" s="82">
        <f t="shared" si="71"/>
        <v>8.9800000000000537</v>
      </c>
      <c r="X107" s="83">
        <v>181.2</v>
      </c>
      <c r="Y107" s="14">
        <v>172.4</v>
      </c>
      <c r="Z107" s="14"/>
      <c r="AA107" s="14">
        <v>175</v>
      </c>
    </row>
    <row r="108" spans="2:27" x14ac:dyDescent="0.25">
      <c r="B108" s="15"/>
      <c r="C108" s="74"/>
      <c r="D108" s="75"/>
      <c r="E108" s="75"/>
      <c r="F108" s="76"/>
      <c r="G108" s="76"/>
      <c r="H108" s="75"/>
      <c r="I108" s="75"/>
      <c r="J108" s="76"/>
      <c r="K108" s="76"/>
      <c r="L108" s="75"/>
      <c r="M108" s="75"/>
      <c r="O108" s="75"/>
      <c r="P108" s="75"/>
      <c r="Q108" s="75"/>
      <c r="S108" s="75"/>
      <c r="T108" s="75"/>
      <c r="U108" s="75"/>
      <c r="W108" s="75"/>
      <c r="X108" s="76"/>
    </row>
    <row r="109" spans="2:27" x14ac:dyDescent="0.25">
      <c r="B109" s="22" t="s">
        <v>126</v>
      </c>
      <c r="C109" s="77">
        <f t="shared" si="56"/>
        <v>-55.878999999999998</v>
      </c>
      <c r="D109" s="78">
        <f t="shared" si="57"/>
        <v>-61.682000000000002</v>
      </c>
      <c r="E109" s="78">
        <f t="shared" si="58"/>
        <v>-66.372</v>
      </c>
      <c r="F109" s="79"/>
      <c r="G109" s="79">
        <f t="shared" si="59"/>
        <v>-84.714000000000013</v>
      </c>
      <c r="H109" s="78">
        <f t="shared" si="60"/>
        <v>-86.875</v>
      </c>
      <c r="I109" s="78">
        <f t="shared" si="61"/>
        <v>-88.394000000000005</v>
      </c>
      <c r="J109" s="79"/>
      <c r="K109" s="79">
        <f t="shared" si="62"/>
        <v>-82.85499999999999</v>
      </c>
      <c r="L109" s="78">
        <f t="shared" si="63"/>
        <v>-81.635999999999996</v>
      </c>
      <c r="M109" s="78">
        <f t="shared" si="64"/>
        <v>-71.968999999999994</v>
      </c>
      <c r="N109" s="80"/>
      <c r="O109" s="78">
        <f t="shared" si="65"/>
        <v>-53.063999999999993</v>
      </c>
      <c r="P109" s="78">
        <f t="shared" si="66"/>
        <v>-47.738</v>
      </c>
      <c r="Q109" s="78">
        <f t="shared" si="67"/>
        <v>-38.170999999999999</v>
      </c>
      <c r="R109" s="80"/>
      <c r="S109" s="78">
        <f t="shared" si="68"/>
        <v>-49.048000000000002</v>
      </c>
      <c r="T109" s="78">
        <f t="shared" si="69"/>
        <v>-38.646999999999998</v>
      </c>
      <c r="U109" s="78">
        <f t="shared" si="70"/>
        <v>-34.429000000000002</v>
      </c>
      <c r="V109" s="80"/>
      <c r="W109" s="78">
        <f t="shared" si="71"/>
        <v>-1.800000000000046E-2</v>
      </c>
      <c r="X109" s="79">
        <v>-37.9</v>
      </c>
      <c r="Y109" s="80">
        <v>-36.5</v>
      </c>
      <c r="Z109" s="80"/>
      <c r="AA109" s="80">
        <v>-33.1</v>
      </c>
    </row>
    <row r="110" spans="2:27" x14ac:dyDescent="0.25">
      <c r="B110" s="26" t="s">
        <v>127</v>
      </c>
      <c r="C110" s="81">
        <f t="shared" si="56"/>
        <v>209.79999999999998</v>
      </c>
      <c r="D110" s="82">
        <f t="shared" si="57"/>
        <v>232.42500000000001</v>
      </c>
      <c r="E110" s="82">
        <f t="shared" si="58"/>
        <v>269.36799999999999</v>
      </c>
      <c r="F110" s="83"/>
      <c r="G110" s="83">
        <f t="shared" si="59"/>
        <v>326.61900000000003</v>
      </c>
      <c r="H110" s="82">
        <f t="shared" si="60"/>
        <v>308.26299999999998</v>
      </c>
      <c r="I110" s="82">
        <f t="shared" si="61"/>
        <v>283.673</v>
      </c>
      <c r="J110" s="83"/>
      <c r="K110" s="83">
        <f t="shared" si="62"/>
        <v>268.25100000000003</v>
      </c>
      <c r="L110" s="82">
        <f t="shared" si="63"/>
        <v>280.45600000000002</v>
      </c>
      <c r="M110" s="82">
        <f t="shared" si="64"/>
        <v>273.392</v>
      </c>
      <c r="N110" s="14"/>
      <c r="O110" s="82">
        <f t="shared" si="65"/>
        <v>258.99</v>
      </c>
      <c r="P110" s="82">
        <f t="shared" si="66"/>
        <v>239.30900000000003</v>
      </c>
      <c r="Q110" s="82">
        <f t="shared" si="67"/>
        <v>197.44199999999995</v>
      </c>
      <c r="R110" s="14"/>
      <c r="S110" s="82">
        <f t="shared" si="68"/>
        <v>159.43799999999993</v>
      </c>
      <c r="T110" s="82">
        <f t="shared" si="69"/>
        <v>152.56199999999995</v>
      </c>
      <c r="U110" s="82">
        <f t="shared" si="70"/>
        <v>144.44800000000001</v>
      </c>
      <c r="V110" s="14"/>
      <c r="W110" s="82">
        <f t="shared" si="71"/>
        <v>8.9620000000000495</v>
      </c>
      <c r="X110" s="83">
        <v>143.30000000000001</v>
      </c>
      <c r="Y110" s="14">
        <v>135.9</v>
      </c>
      <c r="Z110" s="14"/>
      <c r="AA110" s="14">
        <v>142</v>
      </c>
    </row>
    <row r="111" spans="2:27" x14ac:dyDescent="0.25">
      <c r="B111" s="15"/>
      <c r="C111" s="74"/>
      <c r="D111" s="75"/>
      <c r="E111" s="75"/>
      <c r="F111" s="76"/>
      <c r="G111" s="76"/>
      <c r="H111" s="75"/>
      <c r="I111" s="75"/>
      <c r="J111" s="76"/>
      <c r="K111" s="76"/>
      <c r="L111" s="75"/>
      <c r="M111" s="75"/>
      <c r="O111" s="75"/>
      <c r="P111" s="75"/>
      <c r="Q111" s="75"/>
      <c r="S111" s="75"/>
      <c r="T111" s="75"/>
      <c r="U111" s="75"/>
      <c r="W111" s="75"/>
      <c r="X111" s="76"/>
    </row>
    <row r="112" spans="2:27" x14ac:dyDescent="0.25">
      <c r="B112" s="13" t="s">
        <v>128</v>
      </c>
      <c r="C112" s="74"/>
      <c r="D112" s="75"/>
      <c r="E112" s="75"/>
      <c r="F112" s="76"/>
      <c r="G112" s="76"/>
      <c r="H112" s="75"/>
      <c r="I112" s="75"/>
      <c r="J112" s="76"/>
      <c r="K112" s="76"/>
      <c r="L112" s="75"/>
      <c r="M112" s="75"/>
      <c r="O112" s="75"/>
      <c r="P112" s="75"/>
      <c r="Q112" s="75"/>
      <c r="S112" s="75"/>
      <c r="T112" s="75"/>
      <c r="U112" s="75"/>
      <c r="W112" s="75"/>
      <c r="X112" s="76"/>
    </row>
    <row r="113" spans="2:31" x14ac:dyDescent="0.25">
      <c r="B113" s="15" t="s">
        <v>129</v>
      </c>
      <c r="C113" s="74">
        <f t="shared" si="56"/>
        <v>215.50399999999996</v>
      </c>
      <c r="D113" s="75">
        <f t="shared" si="57"/>
        <v>235.96599999999995</v>
      </c>
      <c r="E113" s="75">
        <f t="shared" si="58"/>
        <v>271.77199999999999</v>
      </c>
      <c r="F113" s="76"/>
      <c r="G113" s="76">
        <f t="shared" si="59"/>
        <v>328.98100000000005</v>
      </c>
      <c r="H113" s="75">
        <f t="shared" si="60"/>
        <v>310.53000000000003</v>
      </c>
      <c r="I113" s="75">
        <f t="shared" si="61"/>
        <v>285.654</v>
      </c>
      <c r="J113" s="76"/>
      <c r="K113" s="76">
        <f t="shared" si="62"/>
        <v>268.52499999999998</v>
      </c>
      <c r="L113" s="75">
        <f t="shared" si="63"/>
        <v>280.83100000000002</v>
      </c>
      <c r="M113" s="75">
        <f t="shared" si="64"/>
        <v>274.93899999999996</v>
      </c>
      <c r="O113" s="75">
        <f t="shared" si="65"/>
        <v>262.22699999999998</v>
      </c>
      <c r="P113" s="75">
        <f t="shared" si="66"/>
        <v>243.30499999999998</v>
      </c>
      <c r="Q113" s="75">
        <f t="shared" si="67"/>
        <v>201.19499999999999</v>
      </c>
      <c r="S113" s="75">
        <f t="shared" si="68"/>
        <v>161.02100000000002</v>
      </c>
      <c r="T113" s="75">
        <f t="shared" si="69"/>
        <v>153.10300000000001</v>
      </c>
      <c r="U113" s="75">
        <f t="shared" si="70"/>
        <v>145.12099999999998</v>
      </c>
      <c r="W113" s="75">
        <f t="shared" si="71"/>
        <v>9.4749999999999996</v>
      </c>
      <c r="X113" s="76">
        <v>143.4</v>
      </c>
      <c r="Y113" s="2">
        <v>135.69999999999999</v>
      </c>
      <c r="AA113" s="2">
        <v>141.19999999999999</v>
      </c>
    </row>
    <row r="114" spans="2:31" x14ac:dyDescent="0.25">
      <c r="B114" s="15" t="s">
        <v>130</v>
      </c>
      <c r="C114" s="74">
        <f t="shared" si="56"/>
        <v>-5.7040000000000006</v>
      </c>
      <c r="D114" s="75">
        <f t="shared" si="57"/>
        <v>-3.5409999999999995</v>
      </c>
      <c r="E114" s="75">
        <f t="shared" si="58"/>
        <v>-2.4039999999999999</v>
      </c>
      <c r="F114" s="76"/>
      <c r="G114" s="76">
        <f t="shared" si="59"/>
        <v>-2.3620000000000001</v>
      </c>
      <c r="H114" s="75">
        <f t="shared" si="60"/>
        <v>-2.2669999999999999</v>
      </c>
      <c r="I114" s="75">
        <f t="shared" si="61"/>
        <v>-1.9810000000000001</v>
      </c>
      <c r="J114" s="76"/>
      <c r="K114" s="76">
        <f t="shared" si="62"/>
        <v>-0.28700000000000037</v>
      </c>
      <c r="L114" s="75">
        <f t="shared" si="63"/>
        <v>-0.37799999999999967</v>
      </c>
      <c r="M114" s="75">
        <f t="shared" si="64"/>
        <v>-1.5469999999999999</v>
      </c>
      <c r="O114" s="75">
        <f t="shared" si="65"/>
        <v>-3.2239999999999998</v>
      </c>
      <c r="P114" s="75">
        <f t="shared" si="66"/>
        <v>-3.9930000000000003</v>
      </c>
      <c r="Q114" s="75">
        <f t="shared" si="67"/>
        <v>-3.7530000000000001</v>
      </c>
      <c r="S114" s="75">
        <f t="shared" si="68"/>
        <v>-1.5840000000000001</v>
      </c>
      <c r="T114" s="75">
        <f t="shared" si="69"/>
        <v>-0.54200000000000004</v>
      </c>
      <c r="U114" s="75">
        <f t="shared" si="70"/>
        <v>-0.67399999999999993</v>
      </c>
      <c r="W114" s="75">
        <f t="shared" si="71"/>
        <v>-0.51300000000000001</v>
      </c>
      <c r="X114" s="76">
        <v>-0.2</v>
      </c>
      <c r="Y114" s="2">
        <v>0.2</v>
      </c>
      <c r="AA114" s="2">
        <v>0.7</v>
      </c>
    </row>
    <row r="115" spans="2:31" x14ac:dyDescent="0.25">
      <c r="B115" s="15"/>
      <c r="C115" s="74"/>
      <c r="D115" s="75"/>
      <c r="E115" s="75"/>
      <c r="F115" s="76"/>
      <c r="G115" s="76"/>
      <c r="H115" s="75"/>
      <c r="I115" s="75"/>
      <c r="J115" s="76"/>
      <c r="K115" s="76"/>
      <c r="L115" s="75"/>
      <c r="M115" s="75"/>
      <c r="O115" s="75"/>
      <c r="P115" s="75"/>
      <c r="Q115" s="75"/>
      <c r="S115" s="75"/>
      <c r="T115" s="75"/>
      <c r="U115" s="75"/>
      <c r="W115" s="75"/>
    </row>
    <row r="116" spans="2:31" x14ac:dyDescent="0.25">
      <c r="B116" s="15"/>
      <c r="C116" s="74"/>
      <c r="D116" s="75"/>
      <c r="E116" s="75"/>
      <c r="F116" s="76"/>
      <c r="G116" s="76"/>
      <c r="H116" s="75"/>
      <c r="I116" s="75"/>
      <c r="J116" s="76"/>
      <c r="K116" s="76"/>
      <c r="L116" s="75"/>
      <c r="M116" s="75"/>
      <c r="O116" s="75"/>
      <c r="P116" s="75"/>
      <c r="Q116" s="75"/>
      <c r="S116" s="75"/>
      <c r="T116" s="75"/>
      <c r="U116" s="75"/>
      <c r="W116" s="75"/>
    </row>
    <row r="117" spans="2:31" ht="30" x14ac:dyDescent="0.25">
      <c r="B117" s="16" t="s">
        <v>131</v>
      </c>
      <c r="C117" s="71" t="s">
        <v>190</v>
      </c>
      <c r="D117" s="72" t="s">
        <v>191</v>
      </c>
      <c r="E117" s="72" t="s">
        <v>192</v>
      </c>
      <c r="F117" s="72"/>
      <c r="G117" s="72" t="s">
        <v>193</v>
      </c>
      <c r="H117" s="72" t="s">
        <v>194</v>
      </c>
      <c r="I117" s="72" t="s">
        <v>195</v>
      </c>
      <c r="J117" s="72"/>
      <c r="K117" s="72" t="s">
        <v>196</v>
      </c>
      <c r="L117" s="72" t="s">
        <v>197</v>
      </c>
      <c r="M117" s="72" t="s">
        <v>198</v>
      </c>
      <c r="N117" s="63"/>
      <c r="O117" s="72" t="s">
        <v>199</v>
      </c>
      <c r="P117" s="72" t="s">
        <v>200</v>
      </c>
      <c r="Q117" s="72" t="s">
        <v>201</v>
      </c>
      <c r="R117" s="63"/>
      <c r="S117" s="72" t="s">
        <v>202</v>
      </c>
      <c r="T117" s="72" t="s">
        <v>203</v>
      </c>
      <c r="U117" s="72" t="s">
        <v>204</v>
      </c>
      <c r="V117" s="63"/>
      <c r="W117" s="72" t="s">
        <v>205</v>
      </c>
      <c r="X117" s="72" t="s">
        <v>206</v>
      </c>
      <c r="Y117" s="72" t="s">
        <v>207</v>
      </c>
      <c r="Z117" s="63"/>
      <c r="AA117" s="72" t="s">
        <v>208</v>
      </c>
      <c r="AB117" s="73"/>
      <c r="AC117" s="73"/>
      <c r="AD117" s="73"/>
      <c r="AE117" s="73"/>
    </row>
    <row r="118" spans="2:31" x14ac:dyDescent="0.25">
      <c r="B118" s="15" t="s">
        <v>132</v>
      </c>
      <c r="C118" s="84">
        <f t="shared" si="56"/>
        <v>8.9859871059705227</v>
      </c>
      <c r="D118" s="85">
        <f t="shared" si="57"/>
        <v>9.8368599331119686</v>
      </c>
      <c r="E118" s="85">
        <f t="shared" si="58"/>
        <v>11.340301413569351</v>
      </c>
      <c r="F118" s="85"/>
      <c r="G118" s="85">
        <f t="shared" si="59"/>
        <v>13.738036484343105</v>
      </c>
      <c r="H118" s="85">
        <f t="shared" si="60"/>
        <v>12.973099643530039</v>
      </c>
      <c r="I118" s="85">
        <f t="shared" si="61"/>
        <v>11.934032824006749</v>
      </c>
      <c r="J118" s="85"/>
      <c r="K118" s="85">
        <f t="shared" si="62"/>
        <v>11.221961199909389</v>
      </c>
      <c r="L118" s="85">
        <f t="shared" si="63"/>
        <v>11.747303863300743</v>
      </c>
      <c r="M118" s="85">
        <f t="shared" si="64"/>
        <v>11.506334783111461</v>
      </c>
      <c r="N118" s="85"/>
      <c r="O118" s="85">
        <f t="shared" si="65"/>
        <v>10.976593466183235</v>
      </c>
      <c r="P118" s="85">
        <f t="shared" si="66"/>
        <v>10.183938486366362</v>
      </c>
      <c r="Q118" s="85">
        <f t="shared" si="67"/>
        <v>8.4126438454472421</v>
      </c>
      <c r="R118" s="85"/>
      <c r="S118" s="85">
        <f t="shared" si="68"/>
        <v>6.7259506896341392</v>
      </c>
      <c r="T118" s="85">
        <f t="shared" si="69"/>
        <v>6.3720752385251993</v>
      </c>
      <c r="U118" s="85">
        <f t="shared" si="70"/>
        <v>6.0256349305045038</v>
      </c>
      <c r="V118" s="85"/>
      <c r="W118" s="85">
        <f t="shared" si="71"/>
        <v>0.39341577694841057</v>
      </c>
      <c r="X118" s="85">
        <v>5.95</v>
      </c>
      <c r="Y118" s="85">
        <v>5.64</v>
      </c>
      <c r="Z118" s="85"/>
      <c r="AA118" s="85">
        <v>5.89</v>
      </c>
    </row>
    <row r="119" spans="2:31" x14ac:dyDescent="0.25">
      <c r="B119" s="15" t="s">
        <v>133</v>
      </c>
      <c r="C119" s="84">
        <f t="shared" si="56"/>
        <v>8.9480394296031776</v>
      </c>
      <c r="D119" s="85">
        <f t="shared" si="57"/>
        <v>9.7976514219956172</v>
      </c>
      <c r="E119" s="85">
        <f t="shared" si="58"/>
        <v>11.284368605047305</v>
      </c>
      <c r="F119" s="85"/>
      <c r="G119" s="85">
        <f t="shared" si="59"/>
        <v>13.659769468735075</v>
      </c>
      <c r="H119" s="85">
        <f t="shared" si="60"/>
        <v>12.89365712039997</v>
      </c>
      <c r="I119" s="85">
        <f t="shared" si="61"/>
        <v>11.860769429912514</v>
      </c>
      <c r="J119" s="85"/>
      <c r="K119" s="85">
        <f t="shared" si="62"/>
        <v>11.149548443807042</v>
      </c>
      <c r="L119" s="85">
        <f t="shared" si="63"/>
        <v>11.660511457118613</v>
      </c>
      <c r="M119" s="85">
        <f t="shared" si="64"/>
        <v>11.415867049965048</v>
      </c>
      <c r="N119" s="85"/>
      <c r="O119" s="85">
        <f t="shared" si="65"/>
        <v>10.88804632631669</v>
      </c>
      <c r="P119" s="85">
        <f t="shared" si="66"/>
        <v>10.102377373132754</v>
      </c>
      <c r="Q119" s="85">
        <f t="shared" si="67"/>
        <v>8.3539089438665233</v>
      </c>
      <c r="R119" s="85"/>
      <c r="S119" s="85">
        <f t="shared" si="68"/>
        <v>6.6858260496052653</v>
      </c>
      <c r="T119" s="85">
        <f t="shared" si="69"/>
        <v>6.3570591765838937</v>
      </c>
      <c r="U119" s="85">
        <f t="shared" si="70"/>
        <v>6.0256349305045038</v>
      </c>
      <c r="V119" s="85"/>
      <c r="W119" s="85">
        <f t="shared" si="71"/>
        <v>0.39341577694841057</v>
      </c>
      <c r="X119" s="85">
        <v>5.95</v>
      </c>
      <c r="Y119" s="85">
        <v>5.64</v>
      </c>
      <c r="Z119" s="85"/>
      <c r="AA119" s="85">
        <v>5.89</v>
      </c>
    </row>
    <row r="120" spans="2:31" x14ac:dyDescent="0.25">
      <c r="B120" s="15" t="s">
        <v>134</v>
      </c>
      <c r="C120" s="86">
        <f t="shared" si="56"/>
        <v>23979524.333333332</v>
      </c>
      <c r="D120" s="87">
        <f>D30-H30+F30</f>
        <v>23994744.25</v>
      </c>
      <c r="E120" s="87">
        <f t="shared" si="58"/>
        <v>24003399.5</v>
      </c>
      <c r="F120" s="87"/>
      <c r="G120" s="87">
        <f t="shared" si="59"/>
        <v>23949439.944444444</v>
      </c>
      <c r="H120" s="87">
        <f>H30-L30+J30</f>
        <v>23942367.5</v>
      </c>
      <c r="I120" s="87">
        <f t="shared" si="61"/>
        <v>23938497</v>
      </c>
      <c r="J120" s="87"/>
      <c r="K120" s="87">
        <f t="shared" si="62"/>
        <v>23937792</v>
      </c>
      <c r="L120" s="87">
        <f>L30-P30+N30</f>
        <v>23922276.916666668</v>
      </c>
      <c r="M120" s="87">
        <f t="shared" si="64"/>
        <v>23918461</v>
      </c>
      <c r="N120" s="87"/>
      <c r="O120" s="87">
        <f t="shared" si="65"/>
        <v>23882128</v>
      </c>
      <c r="P120" s="87">
        <f t="shared" si="66"/>
        <v>23859047</v>
      </c>
      <c r="Q120" s="87">
        <f t="shared" si="67"/>
        <v>23706145</v>
      </c>
      <c r="R120" s="87"/>
      <c r="S120" s="87">
        <f t="shared" si="68"/>
        <v>23913548</v>
      </c>
      <c r="T120" s="87">
        <f t="shared" si="69"/>
        <v>23931033</v>
      </c>
      <c r="U120" s="87">
        <f t="shared" si="70"/>
        <v>24083935</v>
      </c>
      <c r="V120" s="87"/>
      <c r="W120" s="87">
        <f t="shared" si="71"/>
        <v>24083935</v>
      </c>
      <c r="X120" s="87">
        <v>24083935</v>
      </c>
      <c r="Y120" s="87">
        <v>24083935</v>
      </c>
      <c r="Z120" s="87"/>
      <c r="AA120" s="87">
        <v>24083935</v>
      </c>
    </row>
    <row r="121" spans="2:31" x14ac:dyDescent="0.25">
      <c r="B121" s="15" t="s">
        <v>135</v>
      </c>
      <c r="C121" s="86">
        <f t="shared" si="56"/>
        <v>24083935</v>
      </c>
      <c r="D121" s="87">
        <f t="shared" si="57"/>
        <v>24083935</v>
      </c>
      <c r="E121" s="87">
        <f t="shared" si="58"/>
        <v>24083935</v>
      </c>
      <c r="F121" s="87"/>
      <c r="G121" s="87">
        <f t="shared" si="59"/>
        <v>24083935</v>
      </c>
      <c r="H121" s="87">
        <f t="shared" si="60"/>
        <v>24083935</v>
      </c>
      <c r="I121" s="87">
        <f t="shared" si="61"/>
        <v>24083935</v>
      </c>
      <c r="J121" s="87"/>
      <c r="K121" s="87">
        <f t="shared" si="62"/>
        <v>24083935</v>
      </c>
      <c r="L121" s="87">
        <f t="shared" si="63"/>
        <v>24083935</v>
      </c>
      <c r="M121" s="87">
        <f t="shared" si="64"/>
        <v>24083935</v>
      </c>
      <c r="N121" s="87"/>
      <c r="O121" s="87">
        <f t="shared" si="65"/>
        <v>24083935</v>
      </c>
      <c r="P121" s="87">
        <f t="shared" si="66"/>
        <v>24083935</v>
      </c>
      <c r="Q121" s="87">
        <f t="shared" si="67"/>
        <v>24083935</v>
      </c>
      <c r="R121" s="87"/>
      <c r="S121" s="87">
        <f t="shared" si="68"/>
        <v>24083935</v>
      </c>
      <c r="T121" s="87">
        <f t="shared" si="69"/>
        <v>24083935</v>
      </c>
      <c r="U121" s="87">
        <f t="shared" si="70"/>
        <v>24083935</v>
      </c>
      <c r="V121" s="87"/>
      <c r="W121" s="87">
        <f t="shared" si="71"/>
        <v>24083935</v>
      </c>
      <c r="X121" s="87">
        <v>24083935</v>
      </c>
      <c r="Y121" s="87">
        <v>24083935</v>
      </c>
      <c r="Z121" s="87"/>
      <c r="AA121" s="87">
        <v>24083935</v>
      </c>
    </row>
    <row r="122" spans="2:31" x14ac:dyDescent="0.25">
      <c r="B122" s="15"/>
      <c r="C122" s="74"/>
      <c r="D122" s="75"/>
      <c r="E122" s="75"/>
      <c r="F122" s="76"/>
      <c r="G122" s="76"/>
      <c r="H122" s="75"/>
      <c r="I122" s="75"/>
      <c r="J122" s="76"/>
      <c r="K122" s="76"/>
      <c r="L122" s="75"/>
      <c r="M122" s="75"/>
      <c r="O122" s="75"/>
      <c r="P122" s="75"/>
      <c r="Q122" s="75"/>
      <c r="S122" s="75"/>
      <c r="T122" s="75"/>
      <c r="U122" s="75"/>
      <c r="W122" s="75"/>
    </row>
    <row r="123" spans="2:31" x14ac:dyDescent="0.25">
      <c r="B123" s="15"/>
      <c r="C123" s="74"/>
      <c r="D123" s="75"/>
      <c r="E123" s="75"/>
      <c r="F123" s="76"/>
      <c r="G123" s="76"/>
      <c r="H123" s="75"/>
      <c r="I123" s="75"/>
      <c r="J123" s="76"/>
      <c r="K123" s="76"/>
      <c r="L123" s="75"/>
      <c r="M123" s="75"/>
      <c r="O123" s="75"/>
      <c r="P123" s="75"/>
      <c r="Q123" s="75"/>
      <c r="S123" s="75"/>
      <c r="T123" s="75"/>
      <c r="U123" s="75"/>
      <c r="W123" s="75"/>
    </row>
    <row r="124" spans="2:31" ht="30" x14ac:dyDescent="0.25">
      <c r="B124" s="16" t="s">
        <v>136</v>
      </c>
      <c r="C124" s="71" t="s">
        <v>190</v>
      </c>
      <c r="D124" s="72" t="s">
        <v>191</v>
      </c>
      <c r="E124" s="72" t="s">
        <v>192</v>
      </c>
      <c r="F124" s="72"/>
      <c r="G124" s="72" t="s">
        <v>193</v>
      </c>
      <c r="H124" s="72" t="s">
        <v>194</v>
      </c>
      <c r="I124" s="72" t="s">
        <v>195</v>
      </c>
      <c r="J124" s="72"/>
      <c r="K124" s="72" t="s">
        <v>196</v>
      </c>
      <c r="L124" s="72" t="s">
        <v>197</v>
      </c>
      <c r="M124" s="72" t="s">
        <v>198</v>
      </c>
      <c r="N124" s="63"/>
      <c r="O124" s="72" t="s">
        <v>199</v>
      </c>
      <c r="P124" s="72" t="s">
        <v>200</v>
      </c>
      <c r="Q124" s="72" t="s">
        <v>201</v>
      </c>
      <c r="R124" s="63"/>
      <c r="S124" s="72" t="s">
        <v>202</v>
      </c>
      <c r="T124" s="72" t="s">
        <v>203</v>
      </c>
      <c r="U124" s="72" t="s">
        <v>204</v>
      </c>
      <c r="V124" s="63"/>
      <c r="W124" s="72" t="s">
        <v>205</v>
      </c>
      <c r="X124" s="72" t="s">
        <v>206</v>
      </c>
      <c r="Y124" s="72" t="s">
        <v>207</v>
      </c>
      <c r="Z124" s="63"/>
      <c r="AA124" s="72" t="s">
        <v>208</v>
      </c>
      <c r="AB124" s="73"/>
      <c r="AC124" s="73"/>
      <c r="AD124" s="73"/>
      <c r="AE124" s="73"/>
    </row>
    <row r="125" spans="2:31" ht="30" x14ac:dyDescent="0.25">
      <c r="B125" s="40" t="s">
        <v>137</v>
      </c>
      <c r="C125" s="74"/>
      <c r="D125" s="75"/>
      <c r="E125" s="75"/>
      <c r="F125" s="76"/>
      <c r="G125" s="76"/>
      <c r="H125" s="75"/>
      <c r="I125" s="75"/>
      <c r="J125" s="76"/>
      <c r="K125" s="76"/>
      <c r="L125" s="75"/>
      <c r="M125" s="75"/>
      <c r="O125" s="75"/>
      <c r="P125" s="75"/>
      <c r="Q125" s="75"/>
      <c r="S125" s="75"/>
      <c r="T125" s="75"/>
      <c r="U125" s="75"/>
      <c r="W125" s="75"/>
    </row>
    <row r="126" spans="2:31" ht="30" x14ac:dyDescent="0.25">
      <c r="B126" s="41" t="s">
        <v>138</v>
      </c>
      <c r="C126" s="74">
        <f t="shared" si="56"/>
        <v>57.923000000000009</v>
      </c>
      <c r="D126" s="75">
        <f t="shared" si="57"/>
        <v>121.89600000000002</v>
      </c>
      <c r="E126" s="75">
        <f t="shared" si="58"/>
        <v>96.269000000000005</v>
      </c>
      <c r="F126" s="76"/>
      <c r="G126" s="76">
        <f t="shared" si="59"/>
        <v>81.514999999999986</v>
      </c>
      <c r="H126" s="75">
        <f t="shared" si="60"/>
        <v>61.950999999999993</v>
      </c>
      <c r="I126" s="75">
        <f t="shared" si="61"/>
        <v>16.373999999999999</v>
      </c>
      <c r="J126" s="76"/>
      <c r="K126" s="76">
        <f t="shared" si="62"/>
        <v>-29.584000000000003</v>
      </c>
      <c r="L126" s="75">
        <f t="shared" si="63"/>
        <v>-33.847999999999999</v>
      </c>
      <c r="M126" s="75">
        <f t="shared" si="64"/>
        <v>-75.498999999999995</v>
      </c>
      <c r="O126" s="75">
        <f t="shared" si="65"/>
        <v>-27.352999999999998</v>
      </c>
      <c r="P126" s="75">
        <f t="shared" si="66"/>
        <v>-16.802000000000003</v>
      </c>
      <c r="Q126" s="75">
        <f t="shared" si="67"/>
        <v>49.662000000000006</v>
      </c>
      <c r="S126" s="75">
        <f t="shared" si="68"/>
        <v>34.829999999999991</v>
      </c>
      <c r="T126" s="75">
        <f t="shared" si="69"/>
        <v>9.2790000000000035</v>
      </c>
      <c r="U126" s="75">
        <f t="shared" si="70"/>
        <v>9.0659999999999954</v>
      </c>
      <c r="W126" s="75">
        <f t="shared" si="71"/>
        <v>82.555000000000007</v>
      </c>
      <c r="X126" s="76">
        <v>68.400000000000006</v>
      </c>
      <c r="Y126" s="2">
        <v>60</v>
      </c>
      <c r="AA126" s="2">
        <v>-5.6</v>
      </c>
    </row>
    <row r="127" spans="2:31" x14ac:dyDescent="0.25">
      <c r="B127" s="15" t="s">
        <v>139</v>
      </c>
      <c r="C127" s="74">
        <f t="shared" si="56"/>
        <v>0</v>
      </c>
      <c r="D127" s="75">
        <f t="shared" si="57"/>
        <v>0</v>
      </c>
      <c r="E127" s="75">
        <f t="shared" si="58"/>
        <v>0</v>
      </c>
      <c r="F127" s="76"/>
      <c r="G127" s="76">
        <f t="shared" si="59"/>
        <v>0</v>
      </c>
      <c r="H127" s="75">
        <f t="shared" si="60"/>
        <v>0</v>
      </c>
      <c r="I127" s="75">
        <f t="shared" si="61"/>
        <v>0</v>
      </c>
      <c r="J127" s="76"/>
      <c r="K127" s="76">
        <f t="shared" si="62"/>
        <v>0</v>
      </c>
      <c r="L127" s="75">
        <f t="shared" si="63"/>
        <v>0</v>
      </c>
      <c r="M127" s="75">
        <f t="shared" si="64"/>
        <v>0</v>
      </c>
      <c r="O127" s="75">
        <f t="shared" si="65"/>
        <v>0</v>
      </c>
      <c r="P127" s="75">
        <f t="shared" si="66"/>
        <v>0</v>
      </c>
      <c r="Q127" s="75">
        <f t="shared" si="67"/>
        <v>0</v>
      </c>
      <c r="S127" s="75">
        <f t="shared" si="68"/>
        <v>-2.0720000000000001</v>
      </c>
      <c r="T127" s="75">
        <f t="shared" si="69"/>
        <v>-3.6122800000000002</v>
      </c>
      <c r="U127" s="75">
        <f t="shared" si="70"/>
        <v>-2.0940000000000003</v>
      </c>
      <c r="W127" s="75">
        <f t="shared" si="71"/>
        <v>-14.093999999999999</v>
      </c>
      <c r="X127" s="76">
        <v>-10</v>
      </c>
      <c r="Y127" s="2">
        <v>-11.5</v>
      </c>
      <c r="AA127" s="2">
        <v>1</v>
      </c>
    </row>
    <row r="128" spans="2:31" x14ac:dyDescent="0.25">
      <c r="B128" s="15" t="s">
        <v>140</v>
      </c>
      <c r="C128" s="74">
        <f t="shared" si="56"/>
        <v>0</v>
      </c>
      <c r="D128" s="75">
        <f>D38-H38+F38</f>
        <v>0</v>
      </c>
      <c r="E128" s="75">
        <f t="shared" si="58"/>
        <v>0</v>
      </c>
      <c r="F128" s="76"/>
      <c r="G128" s="76">
        <f t="shared" si="59"/>
        <v>0</v>
      </c>
      <c r="H128" s="75">
        <f>H38-L38+J38</f>
        <v>-2.133</v>
      </c>
      <c r="I128" s="75">
        <f t="shared" si="61"/>
        <v>-9.657</v>
      </c>
      <c r="J128" s="76"/>
      <c r="K128" s="76">
        <f t="shared" si="62"/>
        <v>13.765999999999998</v>
      </c>
      <c r="L128" s="75">
        <f t="shared" si="63"/>
        <v>20.301000000000002</v>
      </c>
      <c r="M128" s="75">
        <f t="shared" si="64"/>
        <v>34.581000000000003</v>
      </c>
      <c r="O128" s="75">
        <f t="shared" si="65"/>
        <v>-12.717000000000001</v>
      </c>
      <c r="P128" s="75">
        <f t="shared" si="66"/>
        <v>-28.905000000000001</v>
      </c>
      <c r="Q128" s="75">
        <f t="shared" si="67"/>
        <v>-50.698000000000008</v>
      </c>
      <c r="S128" s="75">
        <f t="shared" si="68"/>
        <v>-37.095999999999997</v>
      </c>
      <c r="T128" s="75">
        <f t="shared" si="69"/>
        <v>-7.0227000000000031</v>
      </c>
      <c r="U128" s="75">
        <f t="shared" si="70"/>
        <v>19.195</v>
      </c>
      <c r="W128" s="75">
        <f t="shared" si="71"/>
        <v>60.528999999999996</v>
      </c>
      <c r="X128" s="76">
        <v>14</v>
      </c>
      <c r="Y128" s="2">
        <v>-3.9</v>
      </c>
      <c r="AA128" s="2">
        <v>0.7</v>
      </c>
    </row>
    <row r="129" spans="2:31" x14ac:dyDescent="0.25">
      <c r="B129" s="22" t="s">
        <v>141</v>
      </c>
      <c r="C129" s="77">
        <f t="shared" si="56"/>
        <v>0</v>
      </c>
      <c r="D129" s="78">
        <f t="shared" si="57"/>
        <v>0</v>
      </c>
      <c r="E129" s="78">
        <f t="shared" si="58"/>
        <v>0</v>
      </c>
      <c r="F129" s="79"/>
      <c r="G129" s="79">
        <f t="shared" si="59"/>
        <v>0</v>
      </c>
      <c r="H129" s="78">
        <f t="shared" si="60"/>
        <v>0.45000000000000007</v>
      </c>
      <c r="I129" s="78">
        <f t="shared" si="61"/>
        <v>2.0289999999999999</v>
      </c>
      <c r="J129" s="79"/>
      <c r="K129" s="79">
        <f t="shared" si="62"/>
        <v>-2.911</v>
      </c>
      <c r="L129" s="78">
        <f t="shared" si="63"/>
        <v>-4.2989999999999995</v>
      </c>
      <c r="M129" s="78">
        <f t="shared" si="64"/>
        <v>-7.3209999999999997</v>
      </c>
      <c r="N129" s="80"/>
      <c r="O129" s="78">
        <f t="shared" si="65"/>
        <v>2.7229999999999999</v>
      </c>
      <c r="P129" s="78">
        <f t="shared" si="66"/>
        <v>6.1779999999999999</v>
      </c>
      <c r="Q129" s="78">
        <f t="shared" si="67"/>
        <v>10.825999999999999</v>
      </c>
      <c r="R129" s="80"/>
      <c r="S129" s="78">
        <f t="shared" si="68"/>
        <v>8.4359999999999999</v>
      </c>
      <c r="T129" s="78">
        <f t="shared" si="69"/>
        <v>-3.7590200000000005</v>
      </c>
      <c r="U129" s="78">
        <f t="shared" si="70"/>
        <v>-3.6390000000000002</v>
      </c>
      <c r="V129" s="80"/>
      <c r="W129" s="78">
        <f t="shared" si="71"/>
        <v>-10.039</v>
      </c>
      <c r="X129" s="79">
        <v>5.2</v>
      </c>
      <c r="Y129" s="80">
        <v>3.3</v>
      </c>
      <c r="Z129" s="80"/>
      <c r="AA129" s="80">
        <v>-0.3</v>
      </c>
    </row>
    <row r="130" spans="2:31" x14ac:dyDescent="0.25">
      <c r="B130" s="26" t="s">
        <v>142</v>
      </c>
      <c r="C130" s="81">
        <f t="shared" si="56"/>
        <v>57.923000000000009</v>
      </c>
      <c r="D130" s="82">
        <f t="shared" si="57"/>
        <v>121.89600000000002</v>
      </c>
      <c r="E130" s="82">
        <f t="shared" si="58"/>
        <v>96.269000000000005</v>
      </c>
      <c r="F130" s="83"/>
      <c r="G130" s="83">
        <f t="shared" si="59"/>
        <v>81.515000000000001</v>
      </c>
      <c r="H130" s="82">
        <f t="shared" si="60"/>
        <v>60.267999999999994</v>
      </c>
      <c r="I130" s="82">
        <f t="shared" si="61"/>
        <v>8.7459999999999916</v>
      </c>
      <c r="J130" s="83"/>
      <c r="K130" s="83">
        <f t="shared" si="62"/>
        <v>-18.729000000000006</v>
      </c>
      <c r="L130" s="82">
        <f t="shared" si="63"/>
        <v>-17.846000000000004</v>
      </c>
      <c r="M130" s="82">
        <f t="shared" si="64"/>
        <v>-48.238999999999997</v>
      </c>
      <c r="N130" s="14"/>
      <c r="O130" s="82">
        <f t="shared" si="65"/>
        <v>-37.346999999999994</v>
      </c>
      <c r="P130" s="82">
        <f t="shared" si="66"/>
        <v>-39.529000000000003</v>
      </c>
      <c r="Q130" s="82">
        <f t="shared" si="67"/>
        <v>9.7900000000000009</v>
      </c>
      <c r="R130" s="14"/>
      <c r="S130" s="82">
        <f t="shared" si="68"/>
        <v>4.0979999999999883</v>
      </c>
      <c r="T130" s="82">
        <f t="shared" si="69"/>
        <v>-5.1150000000000055</v>
      </c>
      <c r="U130" s="82">
        <f t="shared" si="70"/>
        <v>22.527999999999995</v>
      </c>
      <c r="V130" s="14"/>
      <c r="W130" s="82">
        <f t="shared" si="71"/>
        <v>118.95100000000001</v>
      </c>
      <c r="X130" s="83">
        <v>77.599999999999994</v>
      </c>
      <c r="Y130" s="14">
        <v>48</v>
      </c>
      <c r="Z130" s="14"/>
      <c r="AA130" s="14">
        <v>-4.0999999999999996</v>
      </c>
    </row>
    <row r="131" spans="2:31" x14ac:dyDescent="0.25">
      <c r="B131" s="13"/>
      <c r="C131" s="74"/>
      <c r="D131" s="75"/>
      <c r="E131" s="75"/>
      <c r="F131" s="76"/>
      <c r="G131" s="76"/>
      <c r="H131" s="75"/>
      <c r="I131" s="75"/>
      <c r="J131" s="76"/>
      <c r="K131" s="76"/>
      <c r="L131" s="75"/>
      <c r="M131" s="75"/>
      <c r="O131" s="75"/>
      <c r="P131" s="75"/>
      <c r="Q131" s="75"/>
      <c r="S131" s="75"/>
      <c r="T131" s="75"/>
      <c r="U131" s="75"/>
      <c r="W131" s="75"/>
      <c r="X131" s="76"/>
    </row>
    <row r="132" spans="2:31" x14ac:dyDescent="0.25">
      <c r="B132" s="13" t="s">
        <v>143</v>
      </c>
      <c r="C132" s="74">
        <f t="shared" si="56"/>
        <v>267.72299999999996</v>
      </c>
      <c r="D132" s="75">
        <f t="shared" si="57"/>
        <v>354.32100000000003</v>
      </c>
      <c r="E132" s="75">
        <f t="shared" si="58"/>
        <v>365.637</v>
      </c>
      <c r="F132" s="76"/>
      <c r="G132" s="76">
        <f t="shared" si="59"/>
        <v>408.13400000000001</v>
      </c>
      <c r="H132" s="75">
        <f t="shared" si="60"/>
        <v>368.53100000000001</v>
      </c>
      <c r="I132" s="75">
        <f t="shared" si="61"/>
        <v>292.41899999999998</v>
      </c>
      <c r="J132" s="76"/>
      <c r="K132" s="76">
        <f t="shared" si="62"/>
        <v>249.52200000000005</v>
      </c>
      <c r="L132" s="75">
        <f t="shared" si="63"/>
        <v>262.61</v>
      </c>
      <c r="M132" s="75">
        <f t="shared" si="64"/>
        <v>225.15300000000002</v>
      </c>
      <c r="O132" s="75">
        <f t="shared" si="65"/>
        <v>221.643</v>
      </c>
      <c r="P132" s="75">
        <f t="shared" si="66"/>
        <v>199.78000000000003</v>
      </c>
      <c r="Q132" s="75">
        <f t="shared" si="67"/>
        <v>207.23199999999994</v>
      </c>
      <c r="S132" s="75">
        <f t="shared" si="68"/>
        <v>163.53599999999992</v>
      </c>
      <c r="T132" s="75">
        <f t="shared" si="69"/>
        <v>147.44699999999995</v>
      </c>
      <c r="U132" s="75">
        <f t="shared" si="70"/>
        <v>166.976</v>
      </c>
      <c r="W132" s="75">
        <f t="shared" si="71"/>
        <v>127.91300000000004</v>
      </c>
      <c r="X132" s="76">
        <v>220.9</v>
      </c>
      <c r="Y132" s="2">
        <v>183.8</v>
      </c>
      <c r="AA132" s="2">
        <v>137.80000000000001</v>
      </c>
    </row>
    <row r="133" spans="2:31" x14ac:dyDescent="0.25">
      <c r="B133" s="15"/>
      <c r="C133" s="74"/>
      <c r="D133" s="75"/>
      <c r="E133" s="75"/>
      <c r="F133" s="76"/>
      <c r="G133" s="76"/>
      <c r="H133" s="75"/>
      <c r="I133" s="75"/>
      <c r="J133" s="76"/>
      <c r="K133" s="76"/>
      <c r="L133" s="75"/>
      <c r="M133" s="75"/>
      <c r="O133" s="75"/>
      <c r="P133" s="75"/>
      <c r="Q133" s="75"/>
      <c r="S133" s="75"/>
      <c r="T133" s="75"/>
      <c r="U133" s="75"/>
      <c r="W133" s="75"/>
      <c r="X133" s="76"/>
    </row>
    <row r="134" spans="2:31" x14ac:dyDescent="0.25">
      <c r="B134" s="13" t="s">
        <v>144</v>
      </c>
      <c r="C134" s="74"/>
      <c r="D134" s="75"/>
      <c r="E134" s="75"/>
      <c r="F134" s="76"/>
      <c r="G134" s="76"/>
      <c r="H134" s="75"/>
      <c r="I134" s="75"/>
      <c r="J134" s="76"/>
      <c r="K134" s="76"/>
      <c r="L134" s="75"/>
      <c r="M134" s="75"/>
      <c r="O134" s="75"/>
      <c r="P134" s="75"/>
      <c r="Q134" s="75"/>
      <c r="S134" s="75"/>
      <c r="T134" s="75"/>
      <c r="U134" s="75"/>
      <c r="W134" s="75"/>
      <c r="X134" s="76"/>
    </row>
    <row r="135" spans="2:31" x14ac:dyDescent="0.25">
      <c r="B135" s="15" t="s">
        <v>145</v>
      </c>
      <c r="C135" s="74">
        <f t="shared" si="56"/>
        <v>270.35599999999999</v>
      </c>
      <c r="D135" s="75">
        <f t="shared" si="57"/>
        <v>356.26300000000003</v>
      </c>
      <c r="E135" s="75">
        <f t="shared" si="58"/>
        <v>367.42599999999999</v>
      </c>
      <c r="F135" s="76"/>
      <c r="G135" s="76">
        <f t="shared" si="59"/>
        <v>412.173</v>
      </c>
      <c r="H135" s="75">
        <f t="shared" si="60"/>
        <v>370.36699999999996</v>
      </c>
      <c r="I135" s="75">
        <f t="shared" si="61"/>
        <v>294.15600000000001</v>
      </c>
      <c r="J135" s="76"/>
      <c r="K135" s="76">
        <f t="shared" si="62"/>
        <v>249.72</v>
      </c>
      <c r="L135" s="75">
        <f t="shared" si="63"/>
        <v>262.96599999999995</v>
      </c>
      <c r="M135" s="75">
        <f t="shared" si="64"/>
        <v>226.88199999999998</v>
      </c>
      <c r="O135" s="75">
        <f t="shared" si="65"/>
        <v>225.47400000000002</v>
      </c>
      <c r="P135" s="75">
        <f t="shared" si="66"/>
        <v>204.31400000000002</v>
      </c>
      <c r="Q135" s="75">
        <f t="shared" si="67"/>
        <v>210.78499999999997</v>
      </c>
      <c r="S135" s="75">
        <f t="shared" si="68"/>
        <v>164.79099999999991</v>
      </c>
      <c r="T135" s="75">
        <f t="shared" si="69"/>
        <v>147.6699999999999</v>
      </c>
      <c r="U135" s="75">
        <f t="shared" si="70"/>
        <v>167.34</v>
      </c>
      <c r="W135" s="75">
        <f t="shared" si="71"/>
        <v>127.85700000000003</v>
      </c>
      <c r="X135" s="76">
        <v>220.7</v>
      </c>
      <c r="Y135" s="2">
        <v>183.6</v>
      </c>
      <c r="AA135" s="2">
        <v>137.1</v>
      </c>
    </row>
    <row r="136" spans="2:31" x14ac:dyDescent="0.25">
      <c r="B136" s="15" t="s">
        <v>130</v>
      </c>
      <c r="C136" s="74">
        <f t="shared" si="56"/>
        <v>-4.6899999999999995</v>
      </c>
      <c r="D136" s="75">
        <f t="shared" si="57"/>
        <v>-1.9420000000000002</v>
      </c>
      <c r="E136" s="75">
        <f t="shared" si="58"/>
        <v>-1.7889999999999997</v>
      </c>
      <c r="F136" s="76"/>
      <c r="G136" s="76">
        <f t="shared" si="59"/>
        <v>-1.982</v>
      </c>
      <c r="H136" s="75">
        <f t="shared" si="60"/>
        <v>-1.8360000000000001</v>
      </c>
      <c r="I136" s="75">
        <f t="shared" si="61"/>
        <v>-1.7370000000000001</v>
      </c>
      <c r="J136" s="76"/>
      <c r="K136" s="76">
        <f t="shared" si="62"/>
        <v>-0.21099999999999985</v>
      </c>
      <c r="L136" s="75">
        <f t="shared" si="63"/>
        <v>-0.36899999999999933</v>
      </c>
      <c r="M136" s="75">
        <f t="shared" si="64"/>
        <v>-1.7419999999999998</v>
      </c>
      <c r="O136" s="75">
        <f t="shared" si="65"/>
        <v>-3.8310000000000004</v>
      </c>
      <c r="P136" s="75">
        <f t="shared" si="66"/>
        <v>-4.5340000000000007</v>
      </c>
      <c r="Q136" s="75">
        <f t="shared" si="67"/>
        <v>-3.5529999999999999</v>
      </c>
      <c r="S136" s="75">
        <f t="shared" si="68"/>
        <v>-1.2550000000000001</v>
      </c>
      <c r="T136" s="75">
        <f t="shared" si="69"/>
        <v>-0.22299999999999998</v>
      </c>
      <c r="U136" s="75">
        <f t="shared" si="70"/>
        <v>-0.36399999999999999</v>
      </c>
      <c r="W136" s="75">
        <f t="shared" si="71"/>
        <v>5.6000000000000064E-2</v>
      </c>
      <c r="X136" s="76">
        <v>0.1</v>
      </c>
      <c r="Y136" s="2">
        <v>0.2</v>
      </c>
      <c r="AA136" s="2">
        <v>0.7</v>
      </c>
    </row>
    <row r="137" spans="2:31" x14ac:dyDescent="0.25">
      <c r="B137" s="15"/>
      <c r="C137" s="42"/>
    </row>
    <row r="138" spans="2:31" x14ac:dyDescent="0.25">
      <c r="B138" s="15"/>
      <c r="C138" s="42"/>
    </row>
    <row r="139" spans="2:31" ht="30" x14ac:dyDescent="0.25">
      <c r="B139" s="16" t="s">
        <v>146</v>
      </c>
      <c r="C139" s="71" t="s">
        <v>190</v>
      </c>
      <c r="D139" s="72" t="s">
        <v>191</v>
      </c>
      <c r="E139" s="72" t="s">
        <v>192</v>
      </c>
      <c r="F139" s="72"/>
      <c r="G139" s="72" t="s">
        <v>193</v>
      </c>
      <c r="H139" s="72" t="s">
        <v>194</v>
      </c>
      <c r="I139" s="72" t="s">
        <v>195</v>
      </c>
      <c r="J139" s="72"/>
      <c r="K139" s="72" t="s">
        <v>196</v>
      </c>
      <c r="L139" s="72" t="s">
        <v>197</v>
      </c>
      <c r="M139" s="72" t="s">
        <v>198</v>
      </c>
      <c r="N139" s="63"/>
      <c r="O139" s="72" t="s">
        <v>199</v>
      </c>
      <c r="P139" s="72" t="s">
        <v>200</v>
      </c>
      <c r="Q139" s="72" t="s">
        <v>201</v>
      </c>
      <c r="R139" s="63"/>
      <c r="S139" s="72" t="s">
        <v>202</v>
      </c>
      <c r="T139" s="72" t="s">
        <v>203</v>
      </c>
      <c r="U139" s="72" t="s">
        <v>204</v>
      </c>
      <c r="V139" s="63"/>
      <c r="W139" s="72" t="s">
        <v>205</v>
      </c>
      <c r="X139" s="72" t="s">
        <v>206</v>
      </c>
      <c r="Y139" s="72" t="s">
        <v>207</v>
      </c>
      <c r="Z139" s="63"/>
      <c r="AA139" s="72" t="s">
        <v>208</v>
      </c>
      <c r="AB139" s="73"/>
      <c r="AC139" s="73"/>
      <c r="AD139" s="73"/>
      <c r="AE139" s="73"/>
    </row>
    <row r="140" spans="2:31" x14ac:dyDescent="0.25">
      <c r="B140" s="15" t="s">
        <v>147</v>
      </c>
      <c r="C140" s="35">
        <f>C104</f>
        <v>312.03499999999997</v>
      </c>
      <c r="D140" s="36">
        <f>D104</f>
        <v>325.51</v>
      </c>
      <c r="E140" s="36">
        <f t="shared" ref="E140" si="72">E104</f>
        <v>363.3309999999999</v>
      </c>
      <c r="F140" s="36"/>
      <c r="G140" s="36">
        <f>G104</f>
        <v>423.17899999999997</v>
      </c>
      <c r="H140" s="36">
        <f>H104</f>
        <v>435.29299999999989</v>
      </c>
      <c r="I140" s="36">
        <f t="shared" ref="I140" si="73">I104</f>
        <v>415.37000000000012</v>
      </c>
      <c r="J140" s="36"/>
      <c r="K140" s="36">
        <f>K104</f>
        <v>387.45700000000039</v>
      </c>
      <c r="L140" s="37">
        <f>L104</f>
        <v>380.45300000000009</v>
      </c>
      <c r="M140" s="37">
        <f t="shared" ref="M140:AA140" si="74">M104</f>
        <v>356.5150000000001</v>
      </c>
      <c r="N140" s="37"/>
      <c r="O140" s="37">
        <f t="shared" si="74"/>
        <v>334.63099999999986</v>
      </c>
      <c r="P140" s="37">
        <f t="shared" si="74"/>
        <v>310.666</v>
      </c>
      <c r="Q140" s="37">
        <f t="shared" si="74"/>
        <v>269.41199999999992</v>
      </c>
      <c r="R140" s="37"/>
      <c r="S140" s="37">
        <f t="shared" si="74"/>
        <v>245.46499999999997</v>
      </c>
      <c r="T140" s="37">
        <f t="shared" si="74"/>
        <v>222.14099999999993</v>
      </c>
      <c r="U140" s="37">
        <f t="shared" si="74"/>
        <v>203.34200000000004</v>
      </c>
      <c r="V140" s="36"/>
      <c r="W140" s="37">
        <f t="shared" si="74"/>
        <v>16.542999999999935</v>
      </c>
      <c r="X140" s="37">
        <f t="shared" si="74"/>
        <v>203.1</v>
      </c>
      <c r="Y140" s="37">
        <f t="shared" si="74"/>
        <v>191.1</v>
      </c>
      <c r="Z140" s="36"/>
      <c r="AA140" s="37">
        <f t="shared" si="74"/>
        <v>189.3</v>
      </c>
    </row>
    <row r="141" spans="2:31" x14ac:dyDescent="0.25">
      <c r="B141" s="15" t="s">
        <v>148</v>
      </c>
      <c r="C141" s="35">
        <f>C51-G51+F51</f>
        <v>133.197</v>
      </c>
      <c r="D141" s="36">
        <f>D51-H51+F51</f>
        <v>126.636</v>
      </c>
      <c r="E141" s="36">
        <f>E51-I51+F51</f>
        <v>123.379</v>
      </c>
      <c r="F141" s="36"/>
      <c r="G141" s="36">
        <f>G51-K51+J51</f>
        <v>113.577</v>
      </c>
      <c r="H141" s="36">
        <f>H51-L51+J51</f>
        <v>115.76300000000001</v>
      </c>
      <c r="I141" s="36">
        <f>I51-M51+J51</f>
        <v>113.122</v>
      </c>
      <c r="J141" s="36"/>
      <c r="K141" s="36">
        <f>K51-O51+N51</f>
        <v>100</v>
      </c>
      <c r="L141" s="36">
        <f>L51-P51+N51</f>
        <v>98</v>
      </c>
      <c r="M141" s="36">
        <f>M51-Q51+N51</f>
        <v>95</v>
      </c>
      <c r="N141" s="36"/>
      <c r="O141" s="36">
        <f>O51-S51+R51</f>
        <v>98</v>
      </c>
      <c r="P141" s="36">
        <f>P51-T51+R51</f>
        <v>95</v>
      </c>
      <c r="Q141" s="36">
        <f>Q51-U51+R51</f>
        <v>95</v>
      </c>
      <c r="R141" s="36"/>
      <c r="S141" s="36">
        <f>S51-W51+V51</f>
        <v>77</v>
      </c>
      <c r="T141" s="36">
        <f>T51-X51+V51</f>
        <v>64</v>
      </c>
      <c r="U141" s="36">
        <f>U51-Y51+V51</f>
        <v>49</v>
      </c>
      <c r="V141" s="36"/>
      <c r="W141" s="36">
        <f>W51-AA51+Z51</f>
        <v>45</v>
      </c>
      <c r="X141" s="36">
        <v>31.5</v>
      </c>
      <c r="Y141" s="36">
        <v>29.1</v>
      </c>
      <c r="Z141" s="36"/>
      <c r="AA141" s="36">
        <v>26.4</v>
      </c>
    </row>
    <row r="142" spans="2:31" x14ac:dyDescent="0.25">
      <c r="B142" s="15" t="s">
        <v>149</v>
      </c>
      <c r="C142" s="35">
        <f>C52-G52+F52</f>
        <v>43.643000000000001</v>
      </c>
      <c r="D142" s="36">
        <f>D52-H52+F52</f>
        <v>39.972000000000001</v>
      </c>
      <c r="E142" s="36">
        <f>E52-I52+F52</f>
        <v>35.667000000000002</v>
      </c>
      <c r="F142" s="36"/>
      <c r="G142" s="36">
        <f>G52-K52+J52</f>
        <v>30.8</v>
      </c>
      <c r="H142" s="36">
        <f>H52-L52+J52</f>
        <v>29.724</v>
      </c>
      <c r="I142" s="36">
        <f>I52-M52+J52</f>
        <v>28.402999999999999</v>
      </c>
      <c r="J142" s="36"/>
      <c r="K142" s="36">
        <f>K52-O52+N52</f>
        <v>24</v>
      </c>
      <c r="L142" s="36">
        <f>L52-P52+N52</f>
        <v>22</v>
      </c>
      <c r="M142" s="36">
        <f>M52-Q52+N52</f>
        <v>21</v>
      </c>
      <c r="N142" s="36"/>
      <c r="O142" s="36">
        <f>O52-S52+R52</f>
        <v>20</v>
      </c>
      <c r="P142" s="36">
        <f>P52-T52+R52</f>
        <v>20</v>
      </c>
      <c r="Q142" s="36">
        <f>Q52-U52+R52</f>
        <v>20</v>
      </c>
      <c r="R142" s="36"/>
      <c r="S142" s="36">
        <f>S52-W52+V52</f>
        <v>18</v>
      </c>
      <c r="T142" s="36">
        <f>T52-X52+V52</f>
        <v>19</v>
      </c>
      <c r="U142" s="36">
        <f>U52-Y52+V52</f>
        <v>24</v>
      </c>
      <c r="V142" s="36"/>
      <c r="W142" s="36">
        <f>W52-AA52+Z52</f>
        <v>31</v>
      </c>
      <c r="X142" s="36">
        <v>27.2</v>
      </c>
      <c r="Y142" s="36">
        <v>19.600000000000001</v>
      </c>
      <c r="Z142" s="36"/>
      <c r="AA142" s="36">
        <v>8.4</v>
      </c>
    </row>
    <row r="143" spans="2:31" x14ac:dyDescent="0.25">
      <c r="B143" s="15" t="s">
        <v>150</v>
      </c>
      <c r="C143" s="35">
        <v>0</v>
      </c>
      <c r="D143" s="36">
        <v>0</v>
      </c>
      <c r="E143" s="36">
        <v>0</v>
      </c>
      <c r="F143" s="36"/>
      <c r="G143" s="36">
        <v>0</v>
      </c>
      <c r="H143" s="36">
        <v>0</v>
      </c>
      <c r="I143" s="36">
        <v>0</v>
      </c>
      <c r="J143" s="36"/>
      <c r="K143" s="36">
        <v>0</v>
      </c>
      <c r="L143" s="37">
        <v>0</v>
      </c>
      <c r="M143" s="37">
        <v>0</v>
      </c>
      <c r="N143" s="36"/>
      <c r="O143" s="37">
        <v>0</v>
      </c>
      <c r="P143" s="37">
        <v>0</v>
      </c>
      <c r="Q143" s="37">
        <v>0</v>
      </c>
      <c r="R143" s="36"/>
      <c r="S143" s="37">
        <v>0</v>
      </c>
      <c r="T143" s="37">
        <v>0</v>
      </c>
      <c r="U143" s="37">
        <v>0</v>
      </c>
      <c r="V143" s="36"/>
      <c r="W143" s="37">
        <v>0</v>
      </c>
      <c r="X143" s="37">
        <v>0</v>
      </c>
      <c r="Y143" s="37">
        <v>0</v>
      </c>
      <c r="Z143" s="36"/>
      <c r="AA143" s="37">
        <v>0</v>
      </c>
    </row>
    <row r="144" spans="2:31" x14ac:dyDescent="0.25">
      <c r="B144" s="45" t="s">
        <v>151</v>
      </c>
      <c r="C144" s="46">
        <f>SUM(C140:C143)</f>
        <v>488.875</v>
      </c>
      <c r="D144" s="47">
        <f>SUM(D140:D143)</f>
        <v>492.11799999999994</v>
      </c>
      <c r="E144" s="47">
        <f t="shared" ref="E144" si="75">SUM(E140:E143)</f>
        <v>522.37699999999995</v>
      </c>
      <c r="F144" s="47"/>
      <c r="G144" s="47">
        <f>SUM(G140:G143)</f>
        <v>567.55599999999993</v>
      </c>
      <c r="H144" s="47">
        <f>SUM(H140:H143)</f>
        <v>580.78</v>
      </c>
      <c r="I144" s="47">
        <f t="shared" ref="I144" si="76">SUM(I140:I143)</f>
        <v>556.8950000000001</v>
      </c>
      <c r="J144" s="47"/>
      <c r="K144" s="47">
        <f>SUM(K140:K143)</f>
        <v>511.45700000000039</v>
      </c>
      <c r="L144" s="48">
        <f>SUM(L140:L143)</f>
        <v>500.45300000000009</v>
      </c>
      <c r="M144" s="48">
        <f t="shared" ref="M144" si="77">SUM(M140:M143)</f>
        <v>472.5150000000001</v>
      </c>
      <c r="N144" s="47"/>
      <c r="O144" s="48">
        <f>SUM(O140:O143)+1</f>
        <v>453.63099999999986</v>
      </c>
      <c r="P144" s="48">
        <f t="shared" ref="P144:Q144" si="78">SUM(P140:P143)</f>
        <v>425.666</v>
      </c>
      <c r="Q144" s="48">
        <f t="shared" si="78"/>
        <v>384.41199999999992</v>
      </c>
      <c r="R144" s="47"/>
      <c r="S144" s="48">
        <f t="shared" ref="S144" si="79">SUM(S140:S143)</f>
        <v>340.46499999999997</v>
      </c>
      <c r="T144" s="48">
        <f>SUM(T140:T143)+1</f>
        <v>306.14099999999996</v>
      </c>
      <c r="U144" s="48">
        <f t="shared" ref="U144" si="80">SUM(U140:U143)</f>
        <v>276.34200000000004</v>
      </c>
      <c r="V144" s="48"/>
      <c r="W144" s="48">
        <f t="shared" ref="W144" si="81">SUM(W140:W143)</f>
        <v>92.542999999999935</v>
      </c>
      <c r="X144" s="48">
        <f>SUM(X140:X143)+1</f>
        <v>262.8</v>
      </c>
      <c r="Y144" s="48">
        <f t="shared" ref="Y144:AA144" si="82">SUM(Y140:Y143)</f>
        <v>239.79999999999998</v>
      </c>
      <c r="Z144" s="48"/>
      <c r="AA144" s="48">
        <f t="shared" si="82"/>
        <v>224.10000000000002</v>
      </c>
    </row>
    <row r="145" spans="2:31" x14ac:dyDescent="0.25">
      <c r="B145" s="49" t="s">
        <v>152</v>
      </c>
      <c r="C145" s="50">
        <f>C140/C94</f>
        <v>6.9951680467870439E-2</v>
      </c>
      <c r="D145" s="51">
        <f>D140/D94</f>
        <v>7.4313432328112383E-2</v>
      </c>
      <c r="E145" s="51">
        <f t="shared" ref="E145" si="83">E140/E94</f>
        <v>8.3664019412633336E-2</v>
      </c>
      <c r="F145" s="51"/>
      <c r="G145" s="51">
        <f>G140/G94</f>
        <v>0.1010483088372946</v>
      </c>
      <c r="H145" s="51">
        <f>H140/H94</f>
        <v>0.10723705312864758</v>
      </c>
      <c r="I145" s="51">
        <f t="shared" ref="I145" si="84">I140/I94</f>
        <v>0.10728243067786268</v>
      </c>
      <c r="J145" s="51"/>
      <c r="K145" s="51">
        <f>K140/K94</f>
        <v>0.10937635853456122</v>
      </c>
      <c r="L145" s="52">
        <f>L140/L94</f>
        <v>0.11010803786679481</v>
      </c>
      <c r="M145" s="52">
        <f t="shared" ref="M145:AA145" si="85">M140/M94</f>
        <v>0.10684997935019966</v>
      </c>
      <c r="N145" s="51"/>
      <c r="O145" s="52">
        <f t="shared" si="85"/>
        <v>0.10150089722606088</v>
      </c>
      <c r="P145" s="52">
        <f t="shared" si="85"/>
        <v>9.4663496448435344E-2</v>
      </c>
      <c r="Q145" s="52">
        <f t="shared" si="85"/>
        <v>8.3612209321632255E-2</v>
      </c>
      <c r="R145" s="51"/>
      <c r="S145" s="52">
        <f t="shared" si="85"/>
        <v>8.0454608772605463E-2</v>
      </c>
      <c r="T145" s="52">
        <f t="shared" si="85"/>
        <v>7.5870393158785063E-2</v>
      </c>
      <c r="U145" s="52">
        <f t="shared" si="85"/>
        <v>7.3277135769297869E-2</v>
      </c>
      <c r="V145" s="52"/>
      <c r="W145" s="52">
        <f t="shared" si="85"/>
        <v>1.9872378559021235E-2</v>
      </c>
      <c r="X145" s="52">
        <f t="shared" si="85"/>
        <v>8.4172572423225164E-2</v>
      </c>
      <c r="Y145" s="52">
        <f t="shared" si="85"/>
        <v>8.3801087528503765E-2</v>
      </c>
      <c r="Z145" s="52"/>
      <c r="AA145" s="52">
        <f t="shared" si="85"/>
        <v>9.147579008408234E-2</v>
      </c>
    </row>
    <row r="146" spans="2:31" x14ac:dyDescent="0.25">
      <c r="B146" s="49" t="s">
        <v>153</v>
      </c>
      <c r="C146" s="50">
        <f>C144/C94</f>
        <v>0.10959548700860534</v>
      </c>
      <c r="D146" s="51">
        <f>D144/D94</f>
        <v>0.11234978246581058</v>
      </c>
      <c r="E146" s="51">
        <f t="shared" ref="E146" si="86">E144/E94</f>
        <v>0.12028744992503576</v>
      </c>
      <c r="F146" s="51"/>
      <c r="G146" s="51">
        <f>G144/G94</f>
        <v>0.1355232040589433</v>
      </c>
      <c r="H146" s="51">
        <f>H144/H94</f>
        <v>0.1430786521172083</v>
      </c>
      <c r="I146" s="51">
        <f t="shared" ref="I146" si="87">I144/I94</f>
        <v>0.14383573496484658</v>
      </c>
      <c r="J146" s="51"/>
      <c r="K146" s="51">
        <f>K144/K94</f>
        <v>0.14438067761586723</v>
      </c>
      <c r="L146" s="52">
        <f>L144/L94</f>
        <v>0.14483759590422748</v>
      </c>
      <c r="M146" s="52">
        <f t="shared" ref="M146:AA146" si="88">M144/M94</f>
        <v>0.14161597125691652</v>
      </c>
      <c r="N146" s="51"/>
      <c r="O146" s="52">
        <f t="shared" si="88"/>
        <v>0.13759619852779698</v>
      </c>
      <c r="P146" s="52">
        <f t="shared" si="88"/>
        <v>0.12970531657542081</v>
      </c>
      <c r="Q146" s="52">
        <f t="shared" si="88"/>
        <v>0.11930254261037854</v>
      </c>
      <c r="R146" s="51"/>
      <c r="S146" s="52">
        <f t="shared" si="88"/>
        <v>0.11159219593736426</v>
      </c>
      <c r="T146" s="52">
        <f t="shared" si="88"/>
        <v>0.10455988778309101</v>
      </c>
      <c r="U146" s="52">
        <f t="shared" si="88"/>
        <v>9.9583707511283023E-2</v>
      </c>
      <c r="V146" s="52"/>
      <c r="W146" s="52">
        <f t="shared" si="88"/>
        <v>0.11116783709046171</v>
      </c>
      <c r="X146" s="52">
        <f t="shared" si="88"/>
        <v>0.10891458411040657</v>
      </c>
      <c r="Y146" s="52">
        <f t="shared" si="88"/>
        <v>0.10515699000175406</v>
      </c>
      <c r="Z146" s="52"/>
      <c r="AA146" s="52">
        <f t="shared" si="88"/>
        <v>0.10829225862568861</v>
      </c>
    </row>
    <row r="147" spans="2:31" x14ac:dyDescent="0.25">
      <c r="B147" s="15"/>
      <c r="C147" s="42"/>
    </row>
    <row r="148" spans="2:31" x14ac:dyDescent="0.25">
      <c r="B148" s="15"/>
      <c r="C148" s="42"/>
    </row>
    <row r="149" spans="2:31" ht="30" x14ac:dyDescent="0.25">
      <c r="B149" s="16" t="s">
        <v>154</v>
      </c>
      <c r="C149" s="71" t="s">
        <v>190</v>
      </c>
      <c r="D149" s="72" t="s">
        <v>191</v>
      </c>
      <c r="E149" s="72" t="s">
        <v>192</v>
      </c>
      <c r="F149" s="72"/>
      <c r="G149" s="72" t="s">
        <v>193</v>
      </c>
      <c r="H149" s="72" t="s">
        <v>194</v>
      </c>
      <c r="I149" s="72" t="s">
        <v>195</v>
      </c>
      <c r="J149" s="72"/>
      <c r="K149" s="72" t="s">
        <v>196</v>
      </c>
      <c r="L149" s="72" t="s">
        <v>197</v>
      </c>
      <c r="M149" s="72" t="s">
        <v>198</v>
      </c>
      <c r="N149" s="63"/>
      <c r="O149" s="72" t="s">
        <v>199</v>
      </c>
      <c r="P149" s="72" t="s">
        <v>200</v>
      </c>
      <c r="Q149" s="72" t="s">
        <v>201</v>
      </c>
      <c r="R149" s="63"/>
      <c r="S149" s="72" t="s">
        <v>202</v>
      </c>
      <c r="T149" s="72" t="s">
        <v>203</v>
      </c>
      <c r="U149" s="72" t="s">
        <v>204</v>
      </c>
      <c r="V149" s="63"/>
      <c r="W149" s="72" t="s">
        <v>205</v>
      </c>
      <c r="X149" s="72" t="s">
        <v>206</v>
      </c>
      <c r="Y149" s="72" t="s">
        <v>207</v>
      </c>
      <c r="Z149" s="63"/>
      <c r="AA149" s="72" t="s">
        <v>208</v>
      </c>
      <c r="AB149" s="73"/>
      <c r="AC149" s="73"/>
      <c r="AD149" s="73"/>
      <c r="AE149" s="73"/>
    </row>
    <row r="150" spans="2:31" x14ac:dyDescent="0.25">
      <c r="B150" s="15" t="s">
        <v>116</v>
      </c>
      <c r="C150" s="53">
        <f>C96</f>
        <v>1108.355</v>
      </c>
      <c r="D150" s="54">
        <f>D96</f>
        <v>1118.595</v>
      </c>
      <c r="E150" s="54">
        <f t="shared" ref="E150" si="89">E96</f>
        <v>1148.2829999999999</v>
      </c>
      <c r="F150" s="54"/>
      <c r="G150" s="54">
        <f>G96</f>
        <v>1164.8319999999999</v>
      </c>
      <c r="H150" s="54">
        <f>H96</f>
        <v>1146.5229999999999</v>
      </c>
      <c r="I150" s="54">
        <f t="shared" ref="I150" si="90">I96</f>
        <v>1094.962</v>
      </c>
      <c r="J150" s="54"/>
      <c r="K150" s="54">
        <f>K96</f>
        <v>1015.6250000000005</v>
      </c>
      <c r="L150" s="55">
        <f>L96</f>
        <v>999.89100000000008</v>
      </c>
      <c r="M150" s="55">
        <f t="shared" ref="M150:AA150" si="91">M96</f>
        <v>954.20100000000014</v>
      </c>
      <c r="N150" s="54"/>
      <c r="O150" s="55">
        <f t="shared" si="91"/>
        <v>922.07399999999984</v>
      </c>
      <c r="P150" s="55">
        <f t="shared" si="91"/>
        <v>882.86599999999999</v>
      </c>
      <c r="Q150" s="55">
        <f t="shared" si="91"/>
        <v>839.34099999999989</v>
      </c>
      <c r="R150" s="54"/>
      <c r="S150" s="55">
        <f t="shared" si="91"/>
        <v>788.08899999999971</v>
      </c>
      <c r="T150" s="55">
        <f t="shared" si="91"/>
        <v>745.91699999999969</v>
      </c>
      <c r="U150" s="55">
        <f t="shared" si="91"/>
        <v>703.70999999999981</v>
      </c>
      <c r="V150" s="55"/>
      <c r="W150" s="55">
        <f t="shared" si="91"/>
        <v>166.45699999999994</v>
      </c>
      <c r="X150" s="55">
        <f t="shared" si="91"/>
        <v>612.20000000000005</v>
      </c>
      <c r="Y150" s="55">
        <f t="shared" si="91"/>
        <v>587.5</v>
      </c>
      <c r="Z150" s="55"/>
      <c r="AA150" s="55">
        <f t="shared" si="91"/>
        <v>571.29999999999995</v>
      </c>
    </row>
    <row r="151" spans="2:31" x14ac:dyDescent="0.25">
      <c r="B151" s="15" t="s">
        <v>114</v>
      </c>
      <c r="C151" s="53">
        <f>C94</f>
        <v>4460.7219999999998</v>
      </c>
      <c r="D151" s="54">
        <f>D94</f>
        <v>4380.2309999999998</v>
      </c>
      <c r="E151" s="54">
        <f t="shared" ref="E151" si="92">E94</f>
        <v>4342.7390000000005</v>
      </c>
      <c r="F151" s="54"/>
      <c r="G151" s="54">
        <f>G94</f>
        <v>4187.8879999999999</v>
      </c>
      <c r="H151" s="54">
        <f>H94</f>
        <v>4059.1660000000002</v>
      </c>
      <c r="I151" s="54">
        <f t="shared" ref="I151" si="93">I94</f>
        <v>3871.7430000000004</v>
      </c>
      <c r="J151" s="54"/>
      <c r="K151" s="54">
        <f>K94</f>
        <v>3542.42</v>
      </c>
      <c r="L151" s="55">
        <f>L94</f>
        <v>3455.27</v>
      </c>
      <c r="M151" s="55">
        <f t="shared" ref="M151:AA151" si="94">M94</f>
        <v>3336.5940000000001</v>
      </c>
      <c r="N151" s="54"/>
      <c r="O151" s="55">
        <f t="shared" si="94"/>
        <v>3296.828</v>
      </c>
      <c r="P151" s="55">
        <f t="shared" si="94"/>
        <v>3281.7930000000001</v>
      </c>
      <c r="Q151" s="55">
        <f t="shared" si="94"/>
        <v>3222.1610000000001</v>
      </c>
      <c r="R151" s="54"/>
      <c r="S151" s="55">
        <f t="shared" si="94"/>
        <v>3050.9750000000004</v>
      </c>
      <c r="T151" s="55">
        <f t="shared" si="94"/>
        <v>2927.9009999999998</v>
      </c>
      <c r="U151" s="55">
        <f t="shared" si="94"/>
        <v>2774.9719999999998</v>
      </c>
      <c r="V151" s="55"/>
      <c r="W151" s="55">
        <f t="shared" si="94"/>
        <v>832.46199999999999</v>
      </c>
      <c r="X151" s="55">
        <f t="shared" si="94"/>
        <v>2412.9</v>
      </c>
      <c r="Y151" s="55">
        <f t="shared" si="94"/>
        <v>2280.4</v>
      </c>
      <c r="Z151" s="55"/>
      <c r="AA151" s="55">
        <f t="shared" si="94"/>
        <v>2069.4</v>
      </c>
    </row>
    <row r="152" spans="2:31" x14ac:dyDescent="0.25">
      <c r="B152" s="45" t="s">
        <v>155</v>
      </c>
      <c r="C152" s="56">
        <f>C150/C151</f>
        <v>0.24846986653730049</v>
      </c>
      <c r="D152" s="57">
        <f>D150/D151</f>
        <v>0.25537351797199737</v>
      </c>
      <c r="E152" s="57">
        <f t="shared" ref="E152" si="95">E150/E151</f>
        <v>0.26441446285397296</v>
      </c>
      <c r="F152" s="57"/>
      <c r="G152" s="57">
        <f>G150/G151</f>
        <v>0.27814306399789102</v>
      </c>
      <c r="H152" s="57">
        <f>H150/H151</f>
        <v>0.28245284868862219</v>
      </c>
      <c r="I152" s="57">
        <f t="shared" ref="I152" si="96">I150/I151</f>
        <v>0.28280854385221332</v>
      </c>
      <c r="J152" s="57"/>
      <c r="K152" s="57">
        <f>K150/K151</f>
        <v>0.28670372231412439</v>
      </c>
      <c r="L152" s="58">
        <f>L150/L151</f>
        <v>0.28938143763005497</v>
      </c>
      <c r="M152" s="58">
        <f t="shared" ref="M152:AA152" si="97">M150/M151</f>
        <v>0.28598055382225113</v>
      </c>
      <c r="N152" s="57"/>
      <c r="O152" s="58">
        <f t="shared" si="97"/>
        <v>0.27968520044115125</v>
      </c>
      <c r="P152" s="58">
        <f t="shared" si="97"/>
        <v>0.26901940494114041</v>
      </c>
      <c r="Q152" s="58">
        <f t="shared" si="97"/>
        <v>0.26049008724269207</v>
      </c>
      <c r="R152" s="57"/>
      <c r="S152" s="58">
        <f t="shared" si="97"/>
        <v>0.25830726243250096</v>
      </c>
      <c r="T152" s="58">
        <f t="shared" si="97"/>
        <v>0.25476168763902868</v>
      </c>
      <c r="U152" s="58">
        <f t="shared" si="97"/>
        <v>0.25359174795277212</v>
      </c>
      <c r="V152" s="58"/>
      <c r="W152" s="58">
        <f t="shared" si="97"/>
        <v>0.19995747553642082</v>
      </c>
      <c r="X152" s="58">
        <f t="shared" si="97"/>
        <v>0.25371959053421195</v>
      </c>
      <c r="Y152" s="58">
        <f t="shared" si="97"/>
        <v>0.25763024030871778</v>
      </c>
      <c r="Z152" s="58"/>
      <c r="AA152" s="58">
        <f t="shared" si="97"/>
        <v>0.27607035855803613</v>
      </c>
    </row>
    <row r="153" spans="2:31" x14ac:dyDescent="0.25">
      <c r="B153" s="15"/>
      <c r="C153" s="42"/>
    </row>
    <row r="154" spans="2:31" x14ac:dyDescent="0.25">
      <c r="B154" s="15"/>
      <c r="C154" s="42"/>
    </row>
    <row r="155" spans="2:31" ht="30" x14ac:dyDescent="0.25">
      <c r="B155" s="16" t="s">
        <v>68</v>
      </c>
      <c r="C155" s="71" t="s">
        <v>190</v>
      </c>
      <c r="D155" s="72" t="s">
        <v>191</v>
      </c>
      <c r="E155" s="72" t="s">
        <v>192</v>
      </c>
      <c r="F155" s="72"/>
      <c r="G155" s="72" t="s">
        <v>193</v>
      </c>
      <c r="H155" s="72" t="s">
        <v>194</v>
      </c>
      <c r="I155" s="72" t="s">
        <v>195</v>
      </c>
      <c r="J155" s="72"/>
      <c r="K155" s="72" t="s">
        <v>196</v>
      </c>
      <c r="L155" s="72" t="s">
        <v>197</v>
      </c>
      <c r="M155" s="72" t="s">
        <v>198</v>
      </c>
      <c r="N155" s="63"/>
      <c r="O155" s="72" t="s">
        <v>199</v>
      </c>
      <c r="P155" s="72" t="s">
        <v>200</v>
      </c>
      <c r="Q155" s="72" t="s">
        <v>201</v>
      </c>
      <c r="R155" s="63"/>
      <c r="S155" s="72" t="s">
        <v>202</v>
      </c>
      <c r="T155" s="72" t="s">
        <v>203</v>
      </c>
      <c r="U155" s="72" t="s">
        <v>204</v>
      </c>
      <c r="V155" s="63"/>
      <c r="W155" s="72" t="s">
        <v>205</v>
      </c>
      <c r="X155" s="72" t="s">
        <v>206</v>
      </c>
      <c r="Y155" s="72" t="s">
        <v>207</v>
      </c>
      <c r="Z155" s="63"/>
      <c r="AA155" s="72" t="s">
        <v>208</v>
      </c>
      <c r="AB155" s="73"/>
      <c r="AC155" s="73"/>
      <c r="AD155" s="73"/>
      <c r="AE155" s="73"/>
    </row>
    <row r="156" spans="2:31" x14ac:dyDescent="0.25">
      <c r="B156" s="15" t="s">
        <v>125</v>
      </c>
      <c r="C156" s="35">
        <f>C107</f>
        <v>265.67899999999997</v>
      </c>
      <c r="D156" s="36">
        <f>D107</f>
        <v>294.10700000000003</v>
      </c>
      <c r="E156" s="36">
        <f t="shared" ref="E156" si="98">E107</f>
        <v>335.74</v>
      </c>
      <c r="F156" s="36"/>
      <c r="G156" s="36">
        <f>G107</f>
        <v>411.33300000000003</v>
      </c>
      <c r="H156" s="36">
        <f>H107</f>
        <v>395.13800000000003</v>
      </c>
      <c r="I156" s="36">
        <f t="shared" ref="I156" si="99">I107</f>
        <v>372.06700000000001</v>
      </c>
      <c r="J156" s="36"/>
      <c r="K156" s="36">
        <f>K107</f>
        <v>351.10600000000005</v>
      </c>
      <c r="L156" s="37">
        <f>L107</f>
        <v>362.09199999999998</v>
      </c>
      <c r="M156" s="37">
        <f t="shared" ref="M156:Q156" si="100">M107</f>
        <v>345.36099999999999</v>
      </c>
      <c r="N156" s="36"/>
      <c r="O156" s="37">
        <f t="shared" si="100"/>
        <v>312.05399999999997</v>
      </c>
      <c r="P156" s="37">
        <f t="shared" si="100"/>
        <v>287.04700000000003</v>
      </c>
      <c r="Q156" s="37">
        <f t="shared" si="100"/>
        <v>235.61299999999994</v>
      </c>
      <c r="R156" s="36"/>
      <c r="S156" s="37">
        <f>S107</f>
        <v>208.48599999999993</v>
      </c>
      <c r="T156" s="37">
        <f t="shared" ref="T156:AA156" si="101">T107</f>
        <v>191.20899999999995</v>
      </c>
      <c r="U156" s="37">
        <f t="shared" si="101"/>
        <v>178.87700000000001</v>
      </c>
      <c r="V156" s="37"/>
      <c r="W156" s="37">
        <f t="shared" si="101"/>
        <v>8.9800000000000537</v>
      </c>
      <c r="X156" s="37">
        <f t="shared" si="101"/>
        <v>181.2</v>
      </c>
      <c r="Y156" s="37">
        <f t="shared" si="101"/>
        <v>172.4</v>
      </c>
      <c r="Z156" s="37"/>
      <c r="AA156" s="37">
        <f t="shared" si="101"/>
        <v>175</v>
      </c>
    </row>
    <row r="157" spans="2:31" x14ac:dyDescent="0.25">
      <c r="B157" s="15" t="s">
        <v>156</v>
      </c>
      <c r="C157" s="35">
        <f>C67-G67+F67</f>
        <v>51.0892427</v>
      </c>
      <c r="D157" s="36">
        <f>D67-H67+F67</f>
        <v>40.491905599999996</v>
      </c>
      <c r="E157" s="36">
        <f>E67-I67+F67</f>
        <v>31.786567100000003</v>
      </c>
      <c r="F157" s="36"/>
      <c r="G157" s="36">
        <f>G67-K67+J67</f>
        <v>18.609369600000001</v>
      </c>
      <c r="H157" s="36">
        <f>H67-L67+J67</f>
        <v>16.72</v>
      </c>
      <c r="I157" s="36">
        <f>I67-M67+J67</f>
        <v>15.956</v>
      </c>
      <c r="J157" s="36"/>
      <c r="K157" s="36">
        <f>K67-O67+N67</f>
        <v>17.053630400000003</v>
      </c>
      <c r="L157" s="36">
        <f>L67-P67+N67</f>
        <v>17.343</v>
      </c>
      <c r="M157" s="36">
        <f>M67-Q67+N67</f>
        <v>21.038</v>
      </c>
      <c r="N157" s="36"/>
      <c r="O157" s="36">
        <f>O67-S67+R67</f>
        <v>24.3363649</v>
      </c>
      <c r="P157" s="36">
        <f>P67-T67+R67</f>
        <v>26.080364899999999</v>
      </c>
      <c r="Q157" s="36">
        <f>Q67-U67+R67</f>
        <v>24.821364899999999</v>
      </c>
      <c r="R157" s="36"/>
      <c r="S157" s="36">
        <f>S67-W67+V67</f>
        <v>21.266999999999996</v>
      </c>
      <c r="T157" s="36">
        <f>T67-X67+V67</f>
        <v>18.759</v>
      </c>
      <c r="U157" s="36">
        <f>U67-Y67+V67</f>
        <v>15.308999999999999</v>
      </c>
      <c r="V157" s="36"/>
      <c r="W157" s="36">
        <f>W67-AA67+Z67</f>
        <v>10.759</v>
      </c>
      <c r="X157" s="36">
        <v>9.1519999999999992</v>
      </c>
      <c r="Y157" s="36">
        <v>8.0860000000000003</v>
      </c>
      <c r="Z157" s="36"/>
      <c r="AA157" s="36">
        <v>8.6980000000000004</v>
      </c>
    </row>
    <row r="158" spans="2:31" x14ac:dyDescent="0.25">
      <c r="B158" s="15" t="s">
        <v>157</v>
      </c>
      <c r="C158" s="35">
        <f>SUM(C156:C157)</f>
        <v>316.76824269999997</v>
      </c>
      <c r="D158" s="36">
        <f>SUM(D156:D157)</f>
        <v>334.59890560000002</v>
      </c>
      <c r="E158" s="36">
        <f t="shared" ref="E158" si="102">SUM(E156:E157)</f>
        <v>367.52656710000002</v>
      </c>
      <c r="F158" s="36"/>
      <c r="G158" s="36">
        <f>SUM(G156:G157)</f>
        <v>429.94236960000001</v>
      </c>
      <c r="H158" s="36">
        <f>SUM(H156:H157)</f>
        <v>411.85800000000006</v>
      </c>
      <c r="I158" s="36">
        <f t="shared" ref="I158" si="103">SUM(I156:I157)</f>
        <v>388.02300000000002</v>
      </c>
      <c r="J158" s="36"/>
      <c r="K158" s="36">
        <f>SUM(K156:K157)</f>
        <v>368.15963040000008</v>
      </c>
      <c r="L158" s="37">
        <f>SUM(L156:L157)</f>
        <v>379.435</v>
      </c>
      <c r="M158" s="37">
        <f t="shared" ref="M158:AA158" si="104">SUM(M156:M157)</f>
        <v>366.399</v>
      </c>
      <c r="N158" s="36"/>
      <c r="O158" s="37">
        <f t="shared" si="104"/>
        <v>336.39036489999995</v>
      </c>
      <c r="P158" s="37">
        <f t="shared" si="104"/>
        <v>313.12736490000003</v>
      </c>
      <c r="Q158" s="37">
        <f t="shared" si="104"/>
        <v>260.43436489999993</v>
      </c>
      <c r="R158" s="36"/>
      <c r="S158" s="37">
        <f t="shared" si="104"/>
        <v>229.75299999999993</v>
      </c>
      <c r="T158" s="37">
        <f t="shared" si="104"/>
        <v>209.96799999999996</v>
      </c>
      <c r="U158" s="37">
        <f t="shared" si="104"/>
        <v>194.18600000000001</v>
      </c>
      <c r="V158" s="37"/>
      <c r="W158" s="37">
        <f t="shared" si="104"/>
        <v>19.739000000000054</v>
      </c>
      <c r="X158" s="37">
        <f t="shared" si="104"/>
        <v>190.35199999999998</v>
      </c>
      <c r="Y158" s="37">
        <f t="shared" si="104"/>
        <v>180.48600000000002</v>
      </c>
      <c r="Z158" s="37"/>
      <c r="AA158" s="37">
        <f t="shared" si="104"/>
        <v>183.69800000000001</v>
      </c>
    </row>
    <row r="159" spans="2:31" x14ac:dyDescent="0.25">
      <c r="B159" s="15"/>
      <c r="C159" s="35"/>
      <c r="D159" s="36"/>
      <c r="E159" s="36"/>
      <c r="F159" s="36"/>
      <c r="G159" s="36"/>
      <c r="H159" s="36"/>
      <c r="I159" s="36"/>
      <c r="J159" s="36"/>
      <c r="K159" s="36"/>
      <c r="L159" s="37"/>
      <c r="M159" s="37"/>
      <c r="N159" s="36"/>
      <c r="O159" s="37"/>
      <c r="P159" s="37"/>
      <c r="Q159" s="37"/>
      <c r="R159" s="36"/>
      <c r="S159" s="37"/>
      <c r="T159" s="37"/>
      <c r="U159" s="37"/>
      <c r="V159" s="37"/>
      <c r="W159" s="37"/>
      <c r="X159" s="37"/>
      <c r="Y159" s="37"/>
      <c r="Z159" s="37"/>
      <c r="AA159" s="37"/>
    </row>
    <row r="160" spans="2:31" x14ac:dyDescent="0.25">
      <c r="B160" s="15" t="s">
        <v>156</v>
      </c>
      <c r="C160" s="35">
        <f>C157</f>
        <v>51.0892427</v>
      </c>
      <c r="D160" s="36">
        <f>D157</f>
        <v>40.491905599999996</v>
      </c>
      <c r="E160" s="36">
        <f t="shared" ref="E160" si="105">E157</f>
        <v>31.786567100000003</v>
      </c>
      <c r="F160" s="36"/>
      <c r="G160" s="36">
        <f>G157</f>
        <v>18.609369600000001</v>
      </c>
      <c r="H160" s="36">
        <f>H157</f>
        <v>16.72</v>
      </c>
      <c r="I160" s="36">
        <f t="shared" ref="I160" si="106">I157</f>
        <v>15.956</v>
      </c>
      <c r="J160" s="36"/>
      <c r="K160" s="36">
        <f>K157</f>
        <v>17.053630400000003</v>
      </c>
      <c r="L160" s="37">
        <f>L157</f>
        <v>17.343</v>
      </c>
      <c r="M160" s="37">
        <f t="shared" ref="M160:AA160" si="107">M157</f>
        <v>21.038</v>
      </c>
      <c r="N160" s="37"/>
      <c r="O160" s="37">
        <f t="shared" si="107"/>
        <v>24.3363649</v>
      </c>
      <c r="P160" s="37">
        <f t="shared" si="107"/>
        <v>26.080364899999999</v>
      </c>
      <c r="Q160" s="37">
        <f t="shared" si="107"/>
        <v>24.821364899999999</v>
      </c>
      <c r="R160" s="36"/>
      <c r="S160" s="37">
        <f t="shared" si="107"/>
        <v>21.266999999999996</v>
      </c>
      <c r="T160" s="37">
        <f t="shared" si="107"/>
        <v>18.759</v>
      </c>
      <c r="U160" s="37">
        <f t="shared" si="107"/>
        <v>15.308999999999999</v>
      </c>
      <c r="V160" s="37"/>
      <c r="W160" s="37">
        <f t="shared" si="107"/>
        <v>10.759</v>
      </c>
      <c r="X160" s="37">
        <f t="shared" si="107"/>
        <v>9.1519999999999992</v>
      </c>
      <c r="Y160" s="37">
        <f t="shared" si="107"/>
        <v>8.0860000000000003</v>
      </c>
      <c r="Z160" s="37"/>
      <c r="AA160" s="37">
        <f t="shared" si="107"/>
        <v>8.6980000000000004</v>
      </c>
    </row>
    <row r="161" spans="2:31" x14ac:dyDescent="0.25">
      <c r="B161" s="45" t="s">
        <v>68</v>
      </c>
      <c r="C161" s="59">
        <f>C158/C160</f>
        <v>6.2002923895366324</v>
      </c>
      <c r="D161" s="60">
        <f>D158/D160</f>
        <v>8.2633529008326061</v>
      </c>
      <c r="E161" s="60">
        <f t="shared" ref="E161" si="108">E158/E160</f>
        <v>11.562323353250688</v>
      </c>
      <c r="F161" s="60"/>
      <c r="G161" s="60">
        <f>G158/G160</f>
        <v>23.103542937854272</v>
      </c>
      <c r="H161" s="60">
        <f>H158/H160</f>
        <v>24.63265550239235</v>
      </c>
      <c r="I161" s="60">
        <f t="shared" ref="I161" si="109">I158/I160</f>
        <v>24.31831286036601</v>
      </c>
      <c r="J161" s="60"/>
      <c r="K161" s="60">
        <f>K158/K160</f>
        <v>21.588343464978578</v>
      </c>
      <c r="L161" s="60">
        <f>L158/L160</f>
        <v>21.878279421092085</v>
      </c>
      <c r="M161" s="60">
        <f t="shared" ref="M161" si="110">M158/M160</f>
        <v>17.416056659378267</v>
      </c>
      <c r="N161" s="60"/>
      <c r="O161" s="60">
        <f t="shared" ref="O161:AA161" si="111">O158/O160</f>
        <v>13.822539491097126</v>
      </c>
      <c r="P161" s="60">
        <f t="shared" si="111"/>
        <v>12.006249379585944</v>
      </c>
      <c r="Q161" s="60">
        <f t="shared" si="111"/>
        <v>10.492346651734689</v>
      </c>
      <c r="R161" s="60"/>
      <c r="S161" s="60">
        <f t="shared" si="111"/>
        <v>10.803263271735551</v>
      </c>
      <c r="T161" s="60">
        <f t="shared" si="111"/>
        <v>11.192920731382268</v>
      </c>
      <c r="U161" s="60">
        <f t="shared" si="111"/>
        <v>12.68443399307597</v>
      </c>
      <c r="V161" s="60"/>
      <c r="W161" s="60">
        <f t="shared" si="111"/>
        <v>1.8346500604145417</v>
      </c>
      <c r="X161" s="60">
        <f t="shared" si="111"/>
        <v>20.798951048951047</v>
      </c>
      <c r="Y161" s="60">
        <f t="shared" si="111"/>
        <v>22.32080138511007</v>
      </c>
      <c r="Z161" s="60"/>
      <c r="AA161" s="60">
        <f t="shared" si="111"/>
        <v>21.119567716716485</v>
      </c>
    </row>
    <row r="162" spans="2:31" x14ac:dyDescent="0.25">
      <c r="B162" s="15"/>
      <c r="C162" s="42"/>
    </row>
    <row r="163" spans="2:31" x14ac:dyDescent="0.25">
      <c r="B163" s="15"/>
      <c r="C163" s="42"/>
    </row>
    <row r="164" spans="2:31" ht="30" x14ac:dyDescent="0.25">
      <c r="B164" s="16" t="s">
        <v>158</v>
      </c>
      <c r="C164" s="71" t="s">
        <v>190</v>
      </c>
      <c r="D164" s="72" t="s">
        <v>191</v>
      </c>
      <c r="E164" s="72" t="s">
        <v>192</v>
      </c>
      <c r="F164" s="72"/>
      <c r="G164" s="72" t="s">
        <v>193</v>
      </c>
      <c r="H164" s="72" t="s">
        <v>194</v>
      </c>
      <c r="I164" s="72" t="s">
        <v>195</v>
      </c>
      <c r="J164" s="72"/>
      <c r="K164" s="72" t="s">
        <v>196</v>
      </c>
      <c r="L164" s="72" t="s">
        <v>197</v>
      </c>
      <c r="M164" s="72" t="s">
        <v>198</v>
      </c>
      <c r="N164" s="63"/>
      <c r="O164" s="72" t="s">
        <v>199</v>
      </c>
      <c r="P164" s="72" t="s">
        <v>200</v>
      </c>
      <c r="Q164" s="72" t="s">
        <v>201</v>
      </c>
      <c r="R164" s="63"/>
      <c r="S164" s="72" t="s">
        <v>202</v>
      </c>
      <c r="T164" s="72" t="s">
        <v>203</v>
      </c>
      <c r="U164" s="72" t="s">
        <v>204</v>
      </c>
      <c r="V164" s="63"/>
      <c r="W164" s="72" t="s">
        <v>205</v>
      </c>
      <c r="X164" s="72" t="s">
        <v>206</v>
      </c>
      <c r="Y164" s="72" t="s">
        <v>207</v>
      </c>
      <c r="Z164" s="63"/>
      <c r="AA164" s="72" t="s">
        <v>208</v>
      </c>
      <c r="AB164" s="73"/>
      <c r="AC164" s="73"/>
      <c r="AD164" s="73"/>
      <c r="AE164" s="73"/>
    </row>
    <row r="165" spans="2:31" x14ac:dyDescent="0.25">
      <c r="B165" s="15" t="s">
        <v>159</v>
      </c>
      <c r="C165" s="35">
        <f>C104</f>
        <v>312.03499999999997</v>
      </c>
      <c r="D165" s="36">
        <f>D104</f>
        <v>325.51</v>
      </c>
      <c r="E165" s="36">
        <f>E104</f>
        <v>363.3309999999999</v>
      </c>
      <c r="F165" s="36"/>
      <c r="G165" s="36">
        <f>G104</f>
        <v>423.17899999999997</v>
      </c>
      <c r="H165" s="36">
        <f>H104</f>
        <v>435.29299999999989</v>
      </c>
      <c r="I165" s="36">
        <f>I104</f>
        <v>415.37000000000012</v>
      </c>
      <c r="J165" s="36"/>
      <c r="K165" s="36">
        <f>K104</f>
        <v>387.45700000000039</v>
      </c>
      <c r="L165" s="37">
        <f>L104</f>
        <v>380.45300000000009</v>
      </c>
      <c r="M165" s="37">
        <f>M104</f>
        <v>356.5150000000001</v>
      </c>
      <c r="N165" s="37"/>
      <c r="O165" s="37">
        <f>O104</f>
        <v>334.63099999999986</v>
      </c>
      <c r="P165" s="37">
        <f>P104</f>
        <v>310.666</v>
      </c>
      <c r="Q165" s="37">
        <f>Q104</f>
        <v>269.41199999999992</v>
      </c>
      <c r="R165" s="37"/>
      <c r="S165" s="37">
        <f>S104</f>
        <v>245.46499999999997</v>
      </c>
      <c r="T165" s="37">
        <f>T104</f>
        <v>222.14099999999993</v>
      </c>
      <c r="U165" s="37">
        <f>U104</f>
        <v>203.34200000000004</v>
      </c>
      <c r="V165" s="37"/>
      <c r="W165" s="37">
        <f>W104</f>
        <v>16.542999999999935</v>
      </c>
      <c r="X165" s="37">
        <f>X104</f>
        <v>203.1</v>
      </c>
      <c r="Y165" s="37">
        <f>Y104</f>
        <v>191.1</v>
      </c>
      <c r="Z165" s="37"/>
      <c r="AA165" s="37">
        <f>AA104</f>
        <v>189.3</v>
      </c>
    </row>
    <row r="166" spans="2:31" x14ac:dyDescent="0.25">
      <c r="B166" s="15" t="s">
        <v>160</v>
      </c>
      <c r="C166" s="35">
        <f>(BR!C87+BR!D87+BR!E87+BR!F87)/4</f>
        <v>2880.7144423499999</v>
      </c>
      <c r="D166" s="36">
        <f>(BR!D87+BR!E87+BR!F87+BR!G87)/4</f>
        <v>2854.4195488</v>
      </c>
      <c r="E166" s="36">
        <f>(BR!E87+BR!F87+BR!G87+BR!H87)/4</f>
        <v>2775.3972125</v>
      </c>
      <c r="F166" s="36"/>
      <c r="G166" s="36">
        <f>(BR!G87+BR!H87+BR!I87+BR!J87)/4</f>
        <v>2545.2171351749998</v>
      </c>
      <c r="H166" s="36">
        <f>(BR!H87+BR!I87+BR!J87+BR!K87)/4</f>
        <v>2428.1106907499998</v>
      </c>
      <c r="I166" s="36">
        <f>(BR!I87+BR!J87+BR!K87+BR!L87)/4</f>
        <v>2319.71397295</v>
      </c>
      <c r="J166" s="36"/>
      <c r="K166" s="36">
        <f>(BR!K87+BR!L87+BR!M87+BR!N87)/4</f>
        <v>2271.5556149499998</v>
      </c>
      <c r="L166" s="37">
        <f>(BR!L87+BR!M87+BR!N87+BR!O87)/4</f>
        <v>2262.316462025</v>
      </c>
      <c r="M166" s="37">
        <f>(BR!M87+BR!N87+BR!O87+BR!P87)/4</f>
        <v>2237.1524049250002</v>
      </c>
      <c r="N166" s="37"/>
      <c r="O166" s="37">
        <f>(BR!O87+BR!P87+BR!Q87+BR!R87)/4</f>
        <v>2106.779</v>
      </c>
      <c r="P166" s="37">
        <f>(BR!P87+BR!Q87+BR!R87+BR!S87)/4</f>
        <v>2055.1932500000003</v>
      </c>
      <c r="Q166" s="37">
        <f>(BR!Q87+BR!R87+BR!S87+BR!T87)/4</f>
        <v>2040.7027499999999</v>
      </c>
      <c r="R166" s="37"/>
      <c r="S166" s="37">
        <f>(BR!S87+BR!T87+BR!U87+BR!V87)/4</f>
        <v>1929.5049999999997</v>
      </c>
      <c r="T166" s="37">
        <f>(BR!T87+BR!U87+BR!V87+BR!W87)/4</f>
        <v>1836.6282499999995</v>
      </c>
      <c r="U166" s="37">
        <f>(BR!U87+BR!V87+BR!W87+BR!X87)/4</f>
        <v>1710.4077499999999</v>
      </c>
      <c r="V166" s="37"/>
      <c r="W166" s="37">
        <f>(BR!W87+BR!X87+BR!Y87+BR!Z87)/4</f>
        <v>1501.2287499999998</v>
      </c>
      <c r="X166" s="37">
        <f>(BR!X87+BR!Y87+BR!Z87+BR!AA87)/4</f>
        <v>1411.8070000000002</v>
      </c>
      <c r="Y166" s="37">
        <v>1346.3320000000001</v>
      </c>
      <c r="Z166" s="37"/>
      <c r="AA166" s="37">
        <v>1303.6999999999998</v>
      </c>
    </row>
    <row r="167" spans="2:31" x14ac:dyDescent="0.25">
      <c r="B167" s="45" t="s">
        <v>161</v>
      </c>
      <c r="C167" s="56">
        <f>C165/C166</f>
        <v>0.10831861548396003</v>
      </c>
      <c r="D167" s="57">
        <f>D165/D166</f>
        <v>0.11403719545602349</v>
      </c>
      <c r="E167" s="57">
        <f t="shared" ref="E167" si="112">E165/E166</f>
        <v>0.13091135148641356</v>
      </c>
      <c r="F167" s="57"/>
      <c r="G167" s="57">
        <f>G165/G166</f>
        <v>0.16626440005909504</v>
      </c>
      <c r="H167" s="57">
        <f>H165/H166</f>
        <v>0.17927230486578258</v>
      </c>
      <c r="I167" s="57">
        <f t="shared" ref="I167" si="113">I165/I166</f>
        <v>0.17906086907420338</v>
      </c>
      <c r="J167" s="57"/>
      <c r="K167" s="57">
        <f>K165/K166</f>
        <v>0.17056901334486096</v>
      </c>
      <c r="L167" s="58">
        <f>L165/L166</f>
        <v>0.16816966431807534</v>
      </c>
      <c r="M167" s="58">
        <f t="shared" ref="M167:AA167" si="114">M165/M166</f>
        <v>0.15936106955214441</v>
      </c>
      <c r="N167" s="58"/>
      <c r="O167" s="58">
        <f t="shared" si="114"/>
        <v>0.15883535957022538</v>
      </c>
      <c r="P167" s="58">
        <f t="shared" si="114"/>
        <v>0.15116145403844625</v>
      </c>
      <c r="Q167" s="58">
        <f t="shared" si="114"/>
        <v>0.13201922720004172</v>
      </c>
      <c r="R167" s="58"/>
      <c r="S167" s="58">
        <f t="shared" si="114"/>
        <v>0.12721656590679994</v>
      </c>
      <c r="T167" s="58">
        <f t="shared" si="114"/>
        <v>0.120950442747464</v>
      </c>
      <c r="U167" s="58">
        <f t="shared" si="114"/>
        <v>0.11888510210503903</v>
      </c>
      <c r="V167" s="58"/>
      <c r="W167" s="58">
        <f t="shared" si="114"/>
        <v>1.1019639745108757E-2</v>
      </c>
      <c r="X167" s="58">
        <f t="shared" si="114"/>
        <v>0.14385819024838378</v>
      </c>
      <c r="Y167" s="58">
        <f t="shared" si="114"/>
        <v>0.14194121509404811</v>
      </c>
      <c r="Z167" s="58"/>
      <c r="AA167" s="58">
        <f t="shared" si="114"/>
        <v>0.14520211705146893</v>
      </c>
    </row>
    <row r="168" spans="2:31" x14ac:dyDescent="0.25">
      <c r="B168" s="15"/>
      <c r="C168" s="42"/>
    </row>
    <row r="169" spans="2:31" x14ac:dyDescent="0.25">
      <c r="B169" s="15"/>
      <c r="C169" s="42"/>
    </row>
    <row r="170" spans="2:31" ht="30" x14ac:dyDescent="0.25">
      <c r="B170" s="16" t="s">
        <v>162</v>
      </c>
      <c r="C170" s="71" t="s">
        <v>190</v>
      </c>
      <c r="D170" s="72" t="s">
        <v>191</v>
      </c>
      <c r="E170" s="72" t="s">
        <v>192</v>
      </c>
      <c r="F170" s="72"/>
      <c r="G170" s="72" t="s">
        <v>193</v>
      </c>
      <c r="H170" s="72" t="s">
        <v>194</v>
      </c>
      <c r="I170" s="72" t="s">
        <v>195</v>
      </c>
      <c r="J170" s="72"/>
      <c r="K170" s="72" t="s">
        <v>196</v>
      </c>
      <c r="L170" s="72" t="s">
        <v>197</v>
      </c>
      <c r="M170" s="72" t="s">
        <v>198</v>
      </c>
      <c r="N170" s="63"/>
      <c r="O170" s="72" t="s">
        <v>199</v>
      </c>
      <c r="P170" s="72" t="s">
        <v>200</v>
      </c>
      <c r="Q170" s="72" t="s">
        <v>201</v>
      </c>
      <c r="R170" s="63"/>
      <c r="S170" s="72" t="s">
        <v>202</v>
      </c>
      <c r="T170" s="72" t="s">
        <v>203</v>
      </c>
      <c r="U170" s="72" t="s">
        <v>204</v>
      </c>
      <c r="V170" s="63"/>
      <c r="W170" s="72" t="s">
        <v>205</v>
      </c>
      <c r="X170" s="72" t="s">
        <v>206</v>
      </c>
      <c r="Y170" s="72" t="s">
        <v>207</v>
      </c>
      <c r="Z170" s="63"/>
      <c r="AA170" s="72" t="s">
        <v>208</v>
      </c>
      <c r="AB170" s="73"/>
      <c r="AC170" s="73"/>
      <c r="AD170" s="73"/>
      <c r="AE170" s="73"/>
    </row>
    <row r="171" spans="2:31" x14ac:dyDescent="0.25">
      <c r="B171" s="15" t="s">
        <v>159</v>
      </c>
      <c r="C171" s="35">
        <f>C104</f>
        <v>312.03499999999997</v>
      </c>
      <c r="D171" s="36">
        <f>D104</f>
        <v>325.51</v>
      </c>
      <c r="E171" s="36">
        <f>E104</f>
        <v>363.3309999999999</v>
      </c>
      <c r="F171" s="36"/>
      <c r="G171" s="36">
        <f>G104</f>
        <v>423.17899999999997</v>
      </c>
      <c r="H171" s="36">
        <f>H104</f>
        <v>435.29299999999989</v>
      </c>
      <c r="I171" s="36">
        <f>I104</f>
        <v>415.37000000000012</v>
      </c>
      <c r="J171" s="36"/>
      <c r="K171" s="36">
        <f>K104</f>
        <v>387.45700000000039</v>
      </c>
      <c r="L171" s="37">
        <f>L104</f>
        <v>380.45300000000009</v>
      </c>
      <c r="M171" s="37">
        <f>M104</f>
        <v>356.5150000000001</v>
      </c>
      <c r="N171" s="37"/>
      <c r="O171" s="37">
        <f>O104</f>
        <v>334.63099999999986</v>
      </c>
      <c r="P171" s="37">
        <f>P104</f>
        <v>310.666</v>
      </c>
      <c r="Q171" s="37">
        <f>Q104</f>
        <v>269.41199999999992</v>
      </c>
      <c r="R171" s="37"/>
      <c r="S171" s="37">
        <f>S104</f>
        <v>245.46499999999997</v>
      </c>
      <c r="T171" s="37">
        <f>T104</f>
        <v>222.14099999999993</v>
      </c>
      <c r="U171" s="37">
        <f>U104</f>
        <v>203.34200000000004</v>
      </c>
      <c r="V171" s="37"/>
      <c r="W171" s="37">
        <f>W104</f>
        <v>16.542999999999935</v>
      </c>
      <c r="X171" s="37">
        <f>X104</f>
        <v>203.1</v>
      </c>
      <c r="Y171" s="37">
        <f>Y104</f>
        <v>191.1</v>
      </c>
      <c r="Z171" s="37"/>
      <c r="AA171" s="37">
        <f>AA104</f>
        <v>189.3</v>
      </c>
    </row>
    <row r="172" spans="2:31" x14ac:dyDescent="0.25">
      <c r="B172" s="15" t="s">
        <v>160</v>
      </c>
      <c r="C172" s="35">
        <f>(BR!C87+BR!D87+BR!E87+BR!F87)/4</f>
        <v>2880.7144423499999</v>
      </c>
      <c r="D172" s="36">
        <f>(BR!D87+BR!E87+BR!F87+BR!G87)/4</f>
        <v>2854.4195488</v>
      </c>
      <c r="E172" s="36">
        <f>(BR!E87+BR!F87+BR!G87+BR!H87)/4</f>
        <v>2775.3972125</v>
      </c>
      <c r="F172" s="36"/>
      <c r="G172" s="36">
        <f>(BR!G87+BR!H87+BR!I87+BR!J87)/4</f>
        <v>2545.2171351749998</v>
      </c>
      <c r="H172" s="36">
        <f>(BR!H87+BR!I87+BR!J87+BR!K87)/4</f>
        <v>2428.1106907499998</v>
      </c>
      <c r="I172" s="36">
        <f>(BR!I87+BR!J87+BR!K87+BR!L87)/4</f>
        <v>2319.71397295</v>
      </c>
      <c r="J172" s="36"/>
      <c r="K172" s="36">
        <f>(BR!K87+BR!L87+BR!M87+BR!N87)/4</f>
        <v>2271.5556149499998</v>
      </c>
      <c r="L172" s="37">
        <f>(BR!L87+BR!M87+BR!N87+BR!O87)/4</f>
        <v>2262.316462025</v>
      </c>
      <c r="M172" s="37">
        <f>(BR!M87+BR!N87+BR!O87+BR!P87)/4</f>
        <v>2237.1524049250002</v>
      </c>
      <c r="N172" s="37"/>
      <c r="O172" s="37">
        <f>(BR!O87+BR!P87+BR!Q87+BR!R87)/4</f>
        <v>2106.779</v>
      </c>
      <c r="P172" s="37">
        <f>(BR!P87+BR!Q87+BR!R87+BR!S87)/4</f>
        <v>2055.1932500000003</v>
      </c>
      <c r="Q172" s="37">
        <f>(BR!Q87+BR!R87+BR!S87+BR!T87)/4</f>
        <v>2040.7027499999999</v>
      </c>
      <c r="R172" s="37"/>
      <c r="S172" s="37">
        <f>(BR!S87+BR!T87+BR!U87+BR!V87)/4</f>
        <v>1929.5049999999997</v>
      </c>
      <c r="T172" s="37">
        <f>(BR!T87+BR!U87+BR!V87+BR!W87)/4</f>
        <v>1836.6282499999995</v>
      </c>
      <c r="U172" s="37">
        <f>(BR!U87+BR!V87+BR!W87+BR!X87)/4</f>
        <v>1710.4077499999999</v>
      </c>
      <c r="V172" s="37"/>
      <c r="W172" s="37">
        <f>(BR!W87+BR!X87+BR!Y87+BR!Z87)/4</f>
        <v>1501.2287499999998</v>
      </c>
      <c r="X172" s="37">
        <f>(BR!X87+BR!Y87+BR!Z87+BR!AA87)/4</f>
        <v>1411.8070000000002</v>
      </c>
      <c r="Y172" s="37">
        <v>1346.3320000000001</v>
      </c>
      <c r="Z172" s="37"/>
      <c r="AA172" s="37">
        <v>1303.6999999999998</v>
      </c>
    </row>
    <row r="173" spans="2:31" x14ac:dyDescent="0.25">
      <c r="B173" s="15" t="s">
        <v>163</v>
      </c>
      <c r="C173" s="35">
        <v>1211.847</v>
      </c>
      <c r="D173" s="36">
        <v>1195.123</v>
      </c>
      <c r="E173" s="36">
        <v>1156.9259999999999</v>
      </c>
      <c r="F173" s="36"/>
      <c r="G173" s="36">
        <v>1053.4449999999999</v>
      </c>
      <c r="H173" s="36">
        <v>1053.4449999999999</v>
      </c>
      <c r="I173" s="36">
        <v>1035</v>
      </c>
      <c r="J173" s="36"/>
      <c r="K173" s="36">
        <v>991</v>
      </c>
      <c r="L173" s="37">
        <v>972</v>
      </c>
      <c r="M173" s="37">
        <v>960</v>
      </c>
      <c r="N173" s="37"/>
      <c r="O173" s="37">
        <v>961</v>
      </c>
      <c r="P173" s="37">
        <v>964</v>
      </c>
      <c r="Q173" s="37">
        <v>965</v>
      </c>
      <c r="R173" s="36"/>
      <c r="S173" s="37">
        <v>926</v>
      </c>
      <c r="T173" s="37">
        <v>881</v>
      </c>
      <c r="U173" s="37">
        <v>877</v>
      </c>
      <c r="V173" s="37"/>
      <c r="W173" s="37">
        <v>793</v>
      </c>
      <c r="X173" s="37">
        <v>730</v>
      </c>
      <c r="Y173" s="36">
        <v>718</v>
      </c>
      <c r="Z173" s="37"/>
      <c r="AA173" s="36">
        <v>661</v>
      </c>
    </row>
    <row r="174" spans="2:31" x14ac:dyDescent="0.25">
      <c r="B174" s="45" t="s">
        <v>164</v>
      </c>
      <c r="C174" s="56">
        <f>(C171/(C172-C173))</f>
        <v>0.18697410715893098</v>
      </c>
      <c r="D174" s="57">
        <f>(D171/(D172-D173))</f>
        <v>0.19617349305969942</v>
      </c>
      <c r="E174" s="57">
        <f t="shared" ref="E174" si="115">(E171/(E172-E173))</f>
        <v>0.22449024560577402</v>
      </c>
      <c r="F174" s="57"/>
      <c r="G174" s="57">
        <f>(G171/(G172-G173))</f>
        <v>0.28367536168676111</v>
      </c>
      <c r="H174" s="57">
        <f>(H171/(H172-H173))</f>
        <v>0.31665371655744873</v>
      </c>
      <c r="I174" s="57">
        <f t="shared" ref="I174" si="116">(I171/(I172-I173))</f>
        <v>0.32331710306397204</v>
      </c>
      <c r="J174" s="57"/>
      <c r="K174" s="57">
        <f>(K171/(K172-K173))</f>
        <v>0.30256944366694211</v>
      </c>
      <c r="L174" s="58">
        <f>(L171/(L172-L173))</f>
        <v>0.29485247316997248</v>
      </c>
      <c r="M174" s="58">
        <f t="shared" ref="M174:AA174" si="117">(M171/(M172-M173))</f>
        <v>0.27914836054428149</v>
      </c>
      <c r="N174" s="58"/>
      <c r="O174" s="58">
        <f t="shared" si="117"/>
        <v>0.29205544873836914</v>
      </c>
      <c r="P174" s="58">
        <f t="shared" si="117"/>
        <v>0.28470300746453475</v>
      </c>
      <c r="Q174" s="58">
        <f t="shared" si="117"/>
        <v>0.25045208818142367</v>
      </c>
      <c r="R174" s="58"/>
      <c r="S174" s="58">
        <f t="shared" si="117"/>
        <v>0.24460765018609779</v>
      </c>
      <c r="T174" s="58">
        <f t="shared" si="117"/>
        <v>0.23245545535096943</v>
      </c>
      <c r="U174" s="58">
        <f t="shared" si="117"/>
        <v>0.24398861181696485</v>
      </c>
      <c r="V174" s="58"/>
      <c r="W174" s="58">
        <f t="shared" si="117"/>
        <v>2.3358272309617394E-2</v>
      </c>
      <c r="X174" s="58">
        <f t="shared" si="117"/>
        <v>0.29788488531211899</v>
      </c>
      <c r="Y174" s="58">
        <f t="shared" si="117"/>
        <v>0.30413857642138226</v>
      </c>
      <c r="Z174" s="58"/>
      <c r="AA174" s="58">
        <f t="shared" si="117"/>
        <v>0.29453866500700182</v>
      </c>
    </row>
    <row r="175" spans="2:31" x14ac:dyDescent="0.25">
      <c r="B175" s="15"/>
      <c r="C175" s="42"/>
    </row>
    <row r="176" spans="2:31" x14ac:dyDescent="0.25">
      <c r="B176" s="15"/>
      <c r="C176" s="42"/>
    </row>
    <row r="177" spans="2:31" ht="30" x14ac:dyDescent="0.25">
      <c r="B177" s="16" t="s">
        <v>17</v>
      </c>
      <c r="C177" s="71" t="s">
        <v>190</v>
      </c>
      <c r="D177" s="72" t="s">
        <v>191</v>
      </c>
      <c r="E177" s="72" t="s">
        <v>192</v>
      </c>
      <c r="F177" s="72"/>
      <c r="G177" s="72" t="s">
        <v>193</v>
      </c>
      <c r="H177" s="72" t="s">
        <v>194</v>
      </c>
      <c r="I177" s="72" t="s">
        <v>195</v>
      </c>
      <c r="J177" s="72"/>
      <c r="K177" s="72" t="s">
        <v>196</v>
      </c>
      <c r="L177" s="72" t="s">
        <v>197</v>
      </c>
      <c r="M177" s="72" t="s">
        <v>198</v>
      </c>
      <c r="N177" s="63"/>
      <c r="O177" s="72" t="s">
        <v>199</v>
      </c>
      <c r="P177" s="72" t="s">
        <v>200</v>
      </c>
      <c r="Q177" s="72" t="s">
        <v>201</v>
      </c>
      <c r="R177" s="63"/>
      <c r="S177" s="72" t="s">
        <v>202</v>
      </c>
      <c r="T177" s="72" t="s">
        <v>203</v>
      </c>
      <c r="U177" s="72" t="s">
        <v>204</v>
      </c>
      <c r="V177" s="63"/>
      <c r="W177" s="72" t="s">
        <v>205</v>
      </c>
      <c r="X177" s="72" t="s">
        <v>206</v>
      </c>
      <c r="Y177" s="72" t="s">
        <v>207</v>
      </c>
      <c r="Z177" s="63"/>
      <c r="AA177" s="72" t="s">
        <v>208</v>
      </c>
      <c r="AB177" s="73"/>
      <c r="AC177" s="73"/>
      <c r="AD177" s="73"/>
      <c r="AE177" s="73"/>
    </row>
    <row r="178" spans="2:31" x14ac:dyDescent="0.25">
      <c r="B178" s="15" t="s">
        <v>165</v>
      </c>
      <c r="C178" s="35">
        <f>C113</f>
        <v>215.50399999999996</v>
      </c>
      <c r="D178" s="36">
        <f>D113</f>
        <v>235.96599999999995</v>
      </c>
      <c r="E178" s="36">
        <f>E113</f>
        <v>271.77199999999999</v>
      </c>
      <c r="F178" s="36"/>
      <c r="G178" s="36">
        <f>G113</f>
        <v>328.98100000000005</v>
      </c>
      <c r="H178" s="36">
        <f>H113</f>
        <v>310.53000000000003</v>
      </c>
      <c r="I178" s="36">
        <f>I113</f>
        <v>285.654</v>
      </c>
      <c r="J178" s="36"/>
      <c r="K178" s="36">
        <f>K113</f>
        <v>268.52499999999998</v>
      </c>
      <c r="L178" s="37">
        <f>L113</f>
        <v>280.83100000000002</v>
      </c>
      <c r="M178" s="37">
        <f>M113</f>
        <v>274.93899999999996</v>
      </c>
      <c r="N178" s="37"/>
      <c r="O178" s="37">
        <f>O113</f>
        <v>262.22699999999998</v>
      </c>
      <c r="P178" s="37">
        <f>P113</f>
        <v>243.30499999999998</v>
      </c>
      <c r="Q178" s="37">
        <f>Q113</f>
        <v>201.19499999999999</v>
      </c>
      <c r="R178" s="37"/>
      <c r="S178" s="37">
        <f>S113</f>
        <v>161.02100000000002</v>
      </c>
      <c r="T178" s="37">
        <f>T113</f>
        <v>153.10300000000001</v>
      </c>
      <c r="U178" s="37">
        <f>U113</f>
        <v>145.12099999999998</v>
      </c>
      <c r="V178" s="37"/>
      <c r="W178" s="37">
        <f>W113</f>
        <v>9.4749999999999996</v>
      </c>
      <c r="X178" s="37">
        <f>X113</f>
        <v>143.4</v>
      </c>
      <c r="Y178" s="37">
        <f>Y113</f>
        <v>135.69999999999999</v>
      </c>
      <c r="Z178" s="37"/>
      <c r="AA178" s="37">
        <f>AA113</f>
        <v>141.19999999999999</v>
      </c>
    </row>
    <row r="179" spans="2:31" x14ac:dyDescent="0.25">
      <c r="B179" s="61" t="s">
        <v>166</v>
      </c>
      <c r="C179" s="35">
        <f>(BR!C27+BR!G27)/2</f>
        <v>1714.8982369999999</v>
      </c>
      <c r="D179" s="36">
        <f>(BR!D27+BR!H27)/2</f>
        <v>1621.4877369999999</v>
      </c>
      <c r="E179" s="36">
        <f>(BR!E27+BR!I27)/2</f>
        <v>1609.3067370000001</v>
      </c>
      <c r="F179" s="36"/>
      <c r="G179" s="36">
        <f>(BR!G27+BR!K27)/2</f>
        <v>1540.3192369999999</v>
      </c>
      <c r="H179" s="36">
        <f>(BR!H27+BR!L27)/2</f>
        <v>1426.0032369999999</v>
      </c>
      <c r="I179" s="36">
        <f>(BR!I27+BR!M27)/2</f>
        <v>1481.4752370000001</v>
      </c>
      <c r="J179" s="36"/>
      <c r="K179" s="36">
        <f>(BR!K27+BR!O27)/2</f>
        <v>1399.4646185000001</v>
      </c>
      <c r="L179" s="37">
        <f>(BR!L27+BR!P27)/2</f>
        <v>1299.0111185000001</v>
      </c>
      <c r="M179" s="37">
        <f>(BR!M27+BR!Q27)/2</f>
        <v>1338.2216185000002</v>
      </c>
      <c r="N179" s="37"/>
      <c r="O179" s="37">
        <f>(BR!O27+BR!S27)/2</f>
        <v>1276.4985000000001</v>
      </c>
      <c r="P179" s="37">
        <f>(BR!P27+BR!T27)/2</f>
        <v>1175.2255</v>
      </c>
      <c r="Q179" s="37">
        <f>(BR!Q27+BR!U27)/2</f>
        <v>1158.1425000000002</v>
      </c>
      <c r="R179" s="37"/>
      <c r="S179" s="37">
        <f>(BR!S27+BR!W27)/2</f>
        <v>1131.3724999999999</v>
      </c>
      <c r="T179" s="37">
        <f>(BR!T27+BR!X27)/2</f>
        <v>1050.0595000000001</v>
      </c>
      <c r="U179" s="37">
        <f>(BR!U27+BR!Y27)/2</f>
        <v>1070.933</v>
      </c>
      <c r="V179" s="37"/>
      <c r="W179" s="37">
        <f>(BR!W27+BR!AA27)/2</f>
        <v>1035.309</v>
      </c>
      <c r="X179" s="37">
        <v>971.57799999999997</v>
      </c>
      <c r="Y179" s="37">
        <v>1521.144</v>
      </c>
      <c r="Z179" s="37"/>
      <c r="AA179" s="37">
        <v>947.95</v>
      </c>
    </row>
    <row r="180" spans="2:31" x14ac:dyDescent="0.25">
      <c r="B180" s="45" t="s">
        <v>167</v>
      </c>
      <c r="C180" s="56">
        <f>C178/C179</f>
        <v>0.12566576567073581</v>
      </c>
      <c r="D180" s="57">
        <f>D178/D179</f>
        <v>0.14552438147732966</v>
      </c>
      <c r="E180" s="57">
        <f>E178/E179</f>
        <v>0.16887520181927876</v>
      </c>
      <c r="F180" s="57"/>
      <c r="G180" s="57">
        <f>G178/G179</f>
        <v>0.2135797515849632</v>
      </c>
      <c r="H180" s="57">
        <f>H178/H179</f>
        <v>0.21776247903426046</v>
      </c>
      <c r="I180" s="57">
        <f t="shared" ref="I180" si="118">I178/I179</f>
        <v>0.19281726272958283</v>
      </c>
      <c r="J180" s="57"/>
      <c r="K180" s="57">
        <f>K178/K179</f>
        <v>0.19187694812021427</v>
      </c>
      <c r="L180" s="58">
        <f>L178/L179</f>
        <v>0.21618829585098737</v>
      </c>
      <c r="M180" s="58">
        <f t="shared" ref="M180:AA180" si="119">M178/M179</f>
        <v>0.20545102261027323</v>
      </c>
      <c r="N180" s="58"/>
      <c r="O180" s="58">
        <f t="shared" si="119"/>
        <v>0.20542679838636704</v>
      </c>
      <c r="P180" s="58">
        <f t="shared" si="119"/>
        <v>0.20702835328198713</v>
      </c>
      <c r="Q180" s="58">
        <f t="shared" si="119"/>
        <v>0.17372214559089227</v>
      </c>
      <c r="R180" s="58"/>
      <c r="S180" s="58">
        <f t="shared" si="119"/>
        <v>0.14232359368819733</v>
      </c>
      <c r="T180" s="58">
        <f t="shared" si="119"/>
        <v>0.14580411871898688</v>
      </c>
      <c r="U180" s="58">
        <f t="shared" si="119"/>
        <v>0.13550894407026395</v>
      </c>
      <c r="V180" s="58"/>
      <c r="W180" s="58">
        <f t="shared" si="119"/>
        <v>9.1518570784181342E-3</v>
      </c>
      <c r="X180" s="58">
        <f t="shared" si="119"/>
        <v>0.14759494348369354</v>
      </c>
      <c r="Y180" s="58">
        <f t="shared" si="119"/>
        <v>8.920917414787817E-2</v>
      </c>
      <c r="Z180" s="58"/>
      <c r="AA180" s="58">
        <f t="shared" si="119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B31B-9785-4332-B8E6-2D6537FACDAC}">
  <sheetPr>
    <tabColor rgb="FF92D050"/>
  </sheetPr>
  <dimension ref="B1:AE87"/>
  <sheetViews>
    <sheetView showGridLines="0" topLeftCell="A60" zoomScale="90" zoomScaleNormal="90" workbookViewId="0">
      <selection activeCell="J13" sqref="J13"/>
    </sheetView>
  </sheetViews>
  <sheetFormatPr defaultColWidth="9.140625" defaultRowHeight="15" x14ac:dyDescent="0.25"/>
  <cols>
    <col min="1" max="1" width="9.140625" style="2"/>
    <col min="2" max="2" width="60.140625" style="2" bestFit="1" customWidth="1"/>
    <col min="3" max="27" width="14.7109375" style="2" customWidth="1"/>
    <col min="28" max="16384" width="9.140625" style="2"/>
  </cols>
  <sheetData>
    <row r="1" spans="2:27" x14ac:dyDescent="0.25">
      <c r="B1" s="13" t="s">
        <v>209</v>
      </c>
      <c r="C1" s="14"/>
      <c r="D1" s="14"/>
      <c r="E1" s="14"/>
      <c r="F1" s="14"/>
      <c r="J1" s="14"/>
      <c r="K1" s="14"/>
    </row>
    <row r="2" spans="2:27" x14ac:dyDescent="0.25">
      <c r="B2" s="15"/>
    </row>
    <row r="3" spans="2:27" x14ac:dyDescent="0.25">
      <c r="B3" s="88" t="s">
        <v>210</v>
      </c>
      <c r="C3" s="89" t="s">
        <v>211</v>
      </c>
      <c r="D3" s="90" t="s">
        <v>212</v>
      </c>
      <c r="E3" s="90" t="s">
        <v>213</v>
      </c>
      <c r="F3" s="90" t="s">
        <v>214</v>
      </c>
      <c r="G3" s="90" t="s">
        <v>211</v>
      </c>
      <c r="H3" s="90" t="s">
        <v>212</v>
      </c>
      <c r="I3" s="90" t="s">
        <v>213</v>
      </c>
      <c r="J3" s="90" t="s">
        <v>214</v>
      </c>
      <c r="K3" s="90" t="s">
        <v>211</v>
      </c>
      <c r="L3" s="90" t="s">
        <v>212</v>
      </c>
      <c r="M3" s="90" t="s">
        <v>213</v>
      </c>
      <c r="N3" s="90" t="s">
        <v>214</v>
      </c>
      <c r="O3" s="90" t="s">
        <v>211</v>
      </c>
      <c r="P3" s="90" t="s">
        <v>212</v>
      </c>
      <c r="Q3" s="90" t="s">
        <v>213</v>
      </c>
      <c r="R3" s="90" t="s">
        <v>214</v>
      </c>
      <c r="S3" s="90" t="s">
        <v>211</v>
      </c>
      <c r="T3" s="90" t="s">
        <v>212</v>
      </c>
      <c r="U3" s="90" t="s">
        <v>213</v>
      </c>
      <c r="V3" s="90" t="s">
        <v>214</v>
      </c>
      <c r="W3" s="90" t="s">
        <v>211</v>
      </c>
      <c r="X3" s="90" t="s">
        <v>212</v>
      </c>
      <c r="Y3" s="90" t="s">
        <v>213</v>
      </c>
      <c r="Z3" s="90" t="s">
        <v>214</v>
      </c>
      <c r="AA3" s="90" t="s">
        <v>211</v>
      </c>
    </row>
    <row r="4" spans="2:27" x14ac:dyDescent="0.25">
      <c r="B4" s="91"/>
      <c r="C4" s="92">
        <v>2023</v>
      </c>
      <c r="D4" s="93">
        <v>2023</v>
      </c>
      <c r="E4" s="93">
        <v>2023</v>
      </c>
      <c r="F4" s="93">
        <v>2022</v>
      </c>
      <c r="G4" s="93">
        <v>2022</v>
      </c>
      <c r="H4" s="93">
        <v>2022</v>
      </c>
      <c r="I4" s="93">
        <v>2022</v>
      </c>
      <c r="J4" s="93">
        <v>2021</v>
      </c>
      <c r="K4" s="93">
        <v>2021</v>
      </c>
      <c r="L4" s="93">
        <v>2021</v>
      </c>
      <c r="M4" s="93">
        <v>2021</v>
      </c>
      <c r="N4" s="93">
        <v>2020</v>
      </c>
      <c r="O4" s="93">
        <v>2020</v>
      </c>
      <c r="P4" s="93">
        <v>2020</v>
      </c>
      <c r="Q4" s="93">
        <v>2020</v>
      </c>
      <c r="R4" s="93">
        <v>2019</v>
      </c>
      <c r="S4" s="93">
        <v>2019</v>
      </c>
      <c r="T4" s="93">
        <v>2019</v>
      </c>
      <c r="U4" s="93">
        <v>2019</v>
      </c>
      <c r="V4" s="93">
        <v>2018</v>
      </c>
      <c r="W4" s="93">
        <v>2018</v>
      </c>
      <c r="X4" s="93">
        <v>2018</v>
      </c>
      <c r="Y4" s="93">
        <v>2018</v>
      </c>
      <c r="Z4" s="93">
        <v>2017</v>
      </c>
      <c r="AA4" s="93">
        <v>2017</v>
      </c>
    </row>
    <row r="5" spans="2:27" x14ac:dyDescent="0.25">
      <c r="B5" s="26" t="s">
        <v>215</v>
      </c>
      <c r="C5" s="30"/>
      <c r="D5" s="31"/>
      <c r="E5" s="31"/>
      <c r="F5" s="31"/>
      <c r="G5" s="31"/>
      <c r="H5" s="31"/>
      <c r="I5" s="31"/>
      <c r="J5" s="31"/>
      <c r="K5" s="3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2:27" x14ac:dyDescent="0.25">
      <c r="B6" s="15" t="s">
        <v>216</v>
      </c>
      <c r="C6" s="53">
        <v>1368.9479635999999</v>
      </c>
      <c r="D6" s="54">
        <v>1391.3114447999999</v>
      </c>
      <c r="E6" s="54">
        <v>1356.2392047999999</v>
      </c>
      <c r="F6" s="54">
        <v>1360.6041562</v>
      </c>
      <c r="G6" s="54">
        <v>1294.0183893999999</v>
      </c>
      <c r="H6" s="54">
        <v>1203.1290996</v>
      </c>
      <c r="I6" s="54">
        <v>1190.6106560999999</v>
      </c>
      <c r="J6" s="54">
        <v>1177.3623955999999</v>
      </c>
      <c r="K6" s="54">
        <v>1177.8006117</v>
      </c>
      <c r="L6" s="55">
        <v>1119.5252283999998</v>
      </c>
      <c r="M6" s="55">
        <v>1102.6560668</v>
      </c>
      <c r="N6" s="55">
        <v>1027.1335529</v>
      </c>
      <c r="O6" s="55">
        <v>1066.278</v>
      </c>
      <c r="P6" s="55">
        <v>1074.3530000000001</v>
      </c>
      <c r="Q6" s="55">
        <v>1119.1659999999999</v>
      </c>
      <c r="R6" s="55">
        <v>1084.982</v>
      </c>
      <c r="S6" s="55">
        <v>1106.191</v>
      </c>
      <c r="T6" s="55">
        <v>1089.8050000000001</v>
      </c>
      <c r="U6" s="55">
        <v>1059.4279999999999</v>
      </c>
      <c r="V6" s="55">
        <v>975.40699999999993</v>
      </c>
      <c r="W6" s="55">
        <v>973.20099999999991</v>
      </c>
      <c r="X6" s="55">
        <v>869.90199999999993</v>
      </c>
      <c r="Y6" s="55">
        <v>857.98199999999997</v>
      </c>
      <c r="Z6" s="55">
        <v>796.6</v>
      </c>
      <c r="AA6" s="55">
        <v>770.6</v>
      </c>
    </row>
    <row r="7" spans="2:27" x14ac:dyDescent="0.25">
      <c r="B7" s="15" t="s">
        <v>217</v>
      </c>
      <c r="C7" s="53">
        <v>563.23299999999995</v>
      </c>
      <c r="D7" s="54">
        <v>591.24</v>
      </c>
      <c r="E7" s="54">
        <v>579.52499999999998</v>
      </c>
      <c r="F7" s="54">
        <v>571.49800000000005</v>
      </c>
      <c r="G7" s="54">
        <v>529.96600000000001</v>
      </c>
      <c r="H7" s="54">
        <v>517.57799999999997</v>
      </c>
      <c r="I7" s="54">
        <v>497.93599999999998</v>
      </c>
      <c r="J7" s="54">
        <v>490.84699999999998</v>
      </c>
      <c r="K7" s="54">
        <v>449.69099999999997</v>
      </c>
      <c r="L7" s="55">
        <v>425.69799999999998</v>
      </c>
      <c r="M7" s="55">
        <v>415.476</v>
      </c>
      <c r="N7" s="55">
        <v>378.93400000000003</v>
      </c>
      <c r="O7" s="55">
        <v>372.32799999999997</v>
      </c>
      <c r="P7" s="55">
        <v>376.09100000000001</v>
      </c>
      <c r="Q7" s="55">
        <v>403.24599999999998</v>
      </c>
      <c r="R7" s="55">
        <v>388.94799999999998</v>
      </c>
      <c r="S7" s="55">
        <v>407.23599999999999</v>
      </c>
      <c r="T7" s="55">
        <v>414.87</v>
      </c>
      <c r="U7" s="55">
        <v>417.56799999999998</v>
      </c>
      <c r="V7" s="55">
        <v>268.08600000000001</v>
      </c>
      <c r="W7" s="55">
        <v>270.76900000000001</v>
      </c>
      <c r="X7" s="55">
        <v>227.89599999999999</v>
      </c>
      <c r="Y7" s="55">
        <v>225.17099999999999</v>
      </c>
      <c r="Z7" s="55">
        <v>209.8</v>
      </c>
      <c r="AA7" s="55">
        <v>201.5</v>
      </c>
    </row>
    <row r="8" spans="2:27" x14ac:dyDescent="0.25">
      <c r="B8" s="15" t="s">
        <v>218</v>
      </c>
      <c r="C8" s="53">
        <v>154.155</v>
      </c>
      <c r="D8" s="54">
        <v>179.917</v>
      </c>
      <c r="E8" s="54">
        <v>172.23099999999999</v>
      </c>
      <c r="F8" s="54">
        <v>146.15700000000001</v>
      </c>
      <c r="G8" s="54">
        <v>133.93600000000001</v>
      </c>
      <c r="H8" s="54">
        <v>121.599</v>
      </c>
      <c r="I8" s="54">
        <v>117.119</v>
      </c>
      <c r="J8" s="54">
        <v>121.517</v>
      </c>
      <c r="K8" s="54">
        <v>112.986</v>
      </c>
      <c r="L8" s="55">
        <v>99.048000000000002</v>
      </c>
      <c r="M8" s="55">
        <v>119.874</v>
      </c>
      <c r="N8" s="55">
        <v>110.39700000000001</v>
      </c>
      <c r="O8" s="55">
        <v>100.197</v>
      </c>
      <c r="P8" s="55">
        <v>91.01700000000001</v>
      </c>
      <c r="Q8" s="55">
        <v>104.247</v>
      </c>
      <c r="R8" s="55">
        <v>102.29599999999999</v>
      </c>
      <c r="S8" s="55">
        <v>90.68</v>
      </c>
      <c r="T8" s="55">
        <v>90.905000000000001</v>
      </c>
      <c r="U8" s="55">
        <v>55.547999999999995</v>
      </c>
      <c r="V8" s="55">
        <v>63.994999999999997</v>
      </c>
      <c r="W8" s="55">
        <v>54.00200000000001</v>
      </c>
      <c r="X8" s="55">
        <v>47.927999999999997</v>
      </c>
      <c r="Y8" s="55">
        <v>41.82</v>
      </c>
      <c r="Z8" s="55">
        <v>38.5</v>
      </c>
      <c r="AA8" s="55">
        <v>31.1</v>
      </c>
    </row>
    <row r="9" spans="2:27" x14ac:dyDescent="0.25">
      <c r="B9" s="15" t="s">
        <v>219</v>
      </c>
      <c r="C9" s="53">
        <v>16.22</v>
      </c>
      <c r="D9" s="54">
        <v>13.502000000000001</v>
      </c>
      <c r="E9" s="54">
        <v>19.53</v>
      </c>
      <c r="F9" s="54">
        <v>13.362</v>
      </c>
      <c r="G9" s="54">
        <v>12.813000000000001</v>
      </c>
      <c r="H9" s="54">
        <v>11.669</v>
      </c>
      <c r="I9" s="54">
        <v>12.563000000000001</v>
      </c>
      <c r="J9" s="54">
        <v>8.8650000000000002</v>
      </c>
      <c r="K9" s="54">
        <v>7.9480000000000004</v>
      </c>
      <c r="L9" s="55">
        <v>7.4619999999999997</v>
      </c>
      <c r="M9" s="55">
        <v>6.4729999999999999</v>
      </c>
      <c r="N9" s="55">
        <v>6.4740000000000002</v>
      </c>
      <c r="O9" s="55">
        <v>8.3170000000000002</v>
      </c>
      <c r="P9" s="55">
        <v>0.20699999999999999</v>
      </c>
      <c r="Q9" s="55">
        <v>0.70399999999999996</v>
      </c>
      <c r="R9" s="55">
        <v>0.77300000000000002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</row>
    <row r="10" spans="2:27" x14ac:dyDescent="0.25">
      <c r="B10" s="22" t="s">
        <v>220</v>
      </c>
      <c r="C10" s="65">
        <v>19.138000000000002</v>
      </c>
      <c r="D10" s="66">
        <v>13.641</v>
      </c>
      <c r="E10" s="66">
        <v>14.993</v>
      </c>
      <c r="F10" s="66">
        <v>11.239000000000001</v>
      </c>
      <c r="G10" s="66">
        <v>17.751000000000001</v>
      </c>
      <c r="H10" s="66">
        <v>22.6</v>
      </c>
      <c r="I10" s="66">
        <v>22.603000000000002</v>
      </c>
      <c r="J10" s="66">
        <v>11.176</v>
      </c>
      <c r="K10" s="66">
        <v>10.893000000000001</v>
      </c>
      <c r="L10" s="67">
        <v>13.959</v>
      </c>
      <c r="M10" s="67">
        <v>14.102</v>
      </c>
      <c r="N10" s="67">
        <v>15.68</v>
      </c>
      <c r="O10" s="67">
        <v>15.683</v>
      </c>
      <c r="P10" s="67">
        <v>15.624000000000001</v>
      </c>
      <c r="Q10" s="67">
        <v>22.651</v>
      </c>
      <c r="R10" s="67">
        <v>21.363</v>
      </c>
      <c r="S10" s="67">
        <v>16.79</v>
      </c>
      <c r="T10" s="67">
        <v>17.143999999999998</v>
      </c>
      <c r="U10" s="67">
        <v>15.816000000000001</v>
      </c>
      <c r="V10" s="67">
        <v>16.292999999999999</v>
      </c>
      <c r="W10" s="67">
        <v>14.868</v>
      </c>
      <c r="X10" s="67">
        <v>20.242000000000001</v>
      </c>
      <c r="Y10" s="67">
        <v>11.192</v>
      </c>
      <c r="Z10" s="67">
        <v>12</v>
      </c>
      <c r="AA10" s="67">
        <v>11.9</v>
      </c>
    </row>
    <row r="11" spans="2:27" x14ac:dyDescent="0.25">
      <c r="B11" s="26" t="s">
        <v>221</v>
      </c>
      <c r="C11" s="68">
        <f t="shared" ref="C11:H11" si="0">SUM(C6:C10)</f>
        <v>2121.6939635999997</v>
      </c>
      <c r="D11" s="69">
        <f t="shared" si="0"/>
        <v>2189.6114447999998</v>
      </c>
      <c r="E11" s="69">
        <f t="shared" si="0"/>
        <v>2142.5182047999997</v>
      </c>
      <c r="F11" s="69">
        <f t="shared" si="0"/>
        <v>2102.8601562000003</v>
      </c>
      <c r="G11" s="69">
        <f t="shared" si="0"/>
        <v>1988.4843894000001</v>
      </c>
      <c r="H11" s="69">
        <f t="shared" si="0"/>
        <v>1876.5750995999999</v>
      </c>
      <c r="I11" s="69">
        <f t="shared" ref="I11" si="1">SUM(I6:I10)</f>
        <v>1840.8316560999999</v>
      </c>
      <c r="J11" s="69">
        <f>SUM(J6:J10)</f>
        <v>1809.7673955999999</v>
      </c>
      <c r="K11" s="69">
        <f>SUM(K6:K10)</f>
        <v>1759.3186117000002</v>
      </c>
      <c r="L11" s="70">
        <f>SUM(L6:L10)</f>
        <v>1665.6922283999997</v>
      </c>
      <c r="M11" s="70">
        <f t="shared" ref="M11:AA11" si="2">SUM(M6:M10)</f>
        <v>1658.5810667999999</v>
      </c>
      <c r="N11" s="70">
        <f t="shared" si="2"/>
        <v>1538.6185528999999</v>
      </c>
      <c r="O11" s="70">
        <f t="shared" si="2"/>
        <v>1562.8029999999999</v>
      </c>
      <c r="P11" s="70">
        <f t="shared" si="2"/>
        <v>1557.2920000000001</v>
      </c>
      <c r="Q11" s="70">
        <f t="shared" si="2"/>
        <v>1650.0139999999999</v>
      </c>
      <c r="R11" s="70">
        <f t="shared" si="2"/>
        <v>1598.3619999999999</v>
      </c>
      <c r="S11" s="70">
        <f t="shared" si="2"/>
        <v>1620.8970000000002</v>
      </c>
      <c r="T11" s="70">
        <f t="shared" si="2"/>
        <v>1612.7240000000002</v>
      </c>
      <c r="U11" s="70">
        <f t="shared" si="2"/>
        <v>1548.36</v>
      </c>
      <c r="V11" s="70">
        <f t="shared" si="2"/>
        <v>1323.7809999999997</v>
      </c>
      <c r="W11" s="70">
        <f t="shared" si="2"/>
        <v>1312.8399999999997</v>
      </c>
      <c r="X11" s="70">
        <f t="shared" si="2"/>
        <v>1165.9680000000001</v>
      </c>
      <c r="Y11" s="70">
        <f t="shared" si="2"/>
        <v>1136.165</v>
      </c>
      <c r="Z11" s="70">
        <f>SUM(Z6:Z10)</f>
        <v>1056.9000000000001</v>
      </c>
      <c r="AA11" s="70">
        <f t="shared" si="2"/>
        <v>1015.1</v>
      </c>
    </row>
    <row r="12" spans="2:27" x14ac:dyDescent="0.25">
      <c r="B12" s="15"/>
      <c r="C12" s="53"/>
      <c r="D12" s="54"/>
      <c r="E12" s="54"/>
      <c r="F12" s="54"/>
      <c r="G12" s="54"/>
      <c r="H12" s="54"/>
      <c r="I12" s="54"/>
      <c r="J12" s="54"/>
      <c r="K12" s="54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7" x14ac:dyDescent="0.25">
      <c r="B13" s="15" t="s">
        <v>222</v>
      </c>
      <c r="C13" s="53">
        <v>703.48299999999995</v>
      </c>
      <c r="D13" s="54">
        <v>779.05899999999997</v>
      </c>
      <c r="E13" s="54">
        <v>791.67700000000002</v>
      </c>
      <c r="F13" s="54">
        <v>786.60500000000002</v>
      </c>
      <c r="G13" s="54">
        <v>839.46799999999996</v>
      </c>
      <c r="H13" s="54">
        <v>748.68299999999999</v>
      </c>
      <c r="I13" s="54">
        <v>651.48599999999999</v>
      </c>
      <c r="J13" s="54">
        <v>609.39700000000005</v>
      </c>
      <c r="K13" s="54">
        <v>518.64400000000001</v>
      </c>
      <c r="L13" s="55">
        <v>485.87599999999998</v>
      </c>
      <c r="M13" s="55">
        <v>446.98</v>
      </c>
      <c r="N13" s="55">
        <v>392.36200000000002</v>
      </c>
      <c r="O13" s="55">
        <v>401.089</v>
      </c>
      <c r="P13" s="55">
        <v>446.05399999999997</v>
      </c>
      <c r="Q13" s="55">
        <v>432.48099999999999</v>
      </c>
      <c r="R13" s="55">
        <v>382.5</v>
      </c>
      <c r="S13" s="55">
        <v>374.76400000000001</v>
      </c>
      <c r="T13" s="55">
        <v>407.94200000000001</v>
      </c>
      <c r="U13" s="55">
        <v>407.58600000000001</v>
      </c>
      <c r="V13" s="55">
        <v>345.834</v>
      </c>
      <c r="W13" s="55">
        <v>358.29</v>
      </c>
      <c r="X13" s="55">
        <v>334.786</v>
      </c>
      <c r="Y13" s="55">
        <v>337.59800000000001</v>
      </c>
      <c r="Z13" s="55">
        <v>259.60000000000002</v>
      </c>
      <c r="AA13" s="55">
        <v>258.3</v>
      </c>
    </row>
    <row r="14" spans="2:27" x14ac:dyDescent="0.25">
      <c r="B14" s="15" t="s">
        <v>223</v>
      </c>
      <c r="C14" s="53">
        <v>742.76300000000003</v>
      </c>
      <c r="D14" s="54">
        <v>710.03599999999994</v>
      </c>
      <c r="E14" s="54">
        <v>494.846</v>
      </c>
      <c r="F14" s="54">
        <v>419.98099999999999</v>
      </c>
      <c r="G14" s="54">
        <v>669.76700000000005</v>
      </c>
      <c r="H14" s="54">
        <v>675.85699999999997</v>
      </c>
      <c r="I14" s="54">
        <v>555.77700000000004</v>
      </c>
      <c r="J14" s="54">
        <v>366.62700000000001</v>
      </c>
      <c r="K14" s="54">
        <v>592.23599999999999</v>
      </c>
      <c r="L14" s="55">
        <v>591.149</v>
      </c>
      <c r="M14" s="55">
        <v>447.32499999999999</v>
      </c>
      <c r="N14" s="55">
        <v>268.76100000000002</v>
      </c>
      <c r="O14" s="55">
        <v>498.87200000000001</v>
      </c>
      <c r="P14" s="55">
        <v>498.90600000000001</v>
      </c>
      <c r="Q14" s="55">
        <v>396.67900000000003</v>
      </c>
      <c r="R14" s="55">
        <v>273.49599999999998</v>
      </c>
      <c r="S14" s="55">
        <v>514.79</v>
      </c>
      <c r="T14" s="55">
        <v>474.387</v>
      </c>
      <c r="U14" s="55">
        <v>339.334</v>
      </c>
      <c r="V14" s="55">
        <v>261.54500000000002</v>
      </c>
      <c r="W14" s="55">
        <v>417.75200000000001</v>
      </c>
      <c r="X14" s="55">
        <v>400.584</v>
      </c>
      <c r="Y14" s="55">
        <v>255.52200000000002</v>
      </c>
      <c r="Z14" s="55">
        <v>212.9</v>
      </c>
      <c r="AA14" s="55">
        <v>343.6</v>
      </c>
    </row>
    <row r="15" spans="2:27" x14ac:dyDescent="0.25">
      <c r="B15" s="15" t="s">
        <v>224</v>
      </c>
      <c r="C15" s="53">
        <v>151.68100000000001</v>
      </c>
      <c r="D15" s="54">
        <v>111.482</v>
      </c>
      <c r="E15" s="54">
        <v>99.093000000000004</v>
      </c>
      <c r="F15" s="54">
        <v>101.913</v>
      </c>
      <c r="G15" s="54">
        <v>140.13499999999999</v>
      </c>
      <c r="H15" s="54">
        <v>124.645</v>
      </c>
      <c r="I15" s="54">
        <v>89.26</v>
      </c>
      <c r="J15" s="54">
        <v>80.587000000000003</v>
      </c>
      <c r="K15" s="54">
        <v>78.415000000000006</v>
      </c>
      <c r="L15" s="55">
        <v>51.426000000000002</v>
      </c>
      <c r="M15" s="55">
        <v>51.411000000000001</v>
      </c>
      <c r="N15" s="55">
        <v>21.414999999999999</v>
      </c>
      <c r="O15" s="55">
        <v>26.15</v>
      </c>
      <c r="P15" s="55">
        <v>38.643000000000001</v>
      </c>
      <c r="Q15" s="55">
        <v>58.360999999999997</v>
      </c>
      <c r="R15" s="55">
        <v>51.497999999999998</v>
      </c>
      <c r="S15" s="55">
        <v>74.396000000000001</v>
      </c>
      <c r="T15" s="55">
        <v>86.563999999999993</v>
      </c>
      <c r="U15" s="55">
        <v>68.394000000000005</v>
      </c>
      <c r="V15" s="55">
        <v>54.319000000000003</v>
      </c>
      <c r="W15" s="55">
        <v>41.57</v>
      </c>
      <c r="X15" s="55">
        <v>45.302</v>
      </c>
      <c r="Y15" s="55">
        <v>37.991999999999997</v>
      </c>
      <c r="Z15" s="55">
        <v>43.9</v>
      </c>
      <c r="AA15" s="55">
        <v>37.5</v>
      </c>
    </row>
    <row r="16" spans="2:27" x14ac:dyDescent="0.25">
      <c r="B16" s="15" t="s">
        <v>225</v>
      </c>
      <c r="C16" s="53">
        <v>32.043999999999997</v>
      </c>
      <c r="D16" s="54">
        <v>25.782</v>
      </c>
      <c r="E16" s="54">
        <v>23.030999999999999</v>
      </c>
      <c r="F16" s="54">
        <v>0.221</v>
      </c>
      <c r="G16" s="54">
        <v>8.0000000000000002E-3</v>
      </c>
      <c r="H16" s="54">
        <v>0.84299999999999997</v>
      </c>
      <c r="I16" s="54">
        <v>0.628</v>
      </c>
      <c r="J16" s="54">
        <v>2.875</v>
      </c>
      <c r="K16" s="54">
        <v>0.51300000000000001</v>
      </c>
      <c r="L16" s="55">
        <v>2.7669999999999999</v>
      </c>
      <c r="M16" s="55">
        <v>17.253</v>
      </c>
      <c r="N16" s="55">
        <v>5.4370000000000003</v>
      </c>
      <c r="O16" s="55">
        <v>2.7909999999999999</v>
      </c>
      <c r="P16" s="55">
        <v>13.17</v>
      </c>
      <c r="Q16" s="55">
        <v>7.8280000000000003</v>
      </c>
      <c r="R16" s="55">
        <v>1.4850000000000001</v>
      </c>
      <c r="S16" s="55">
        <v>5.9139999999999997</v>
      </c>
      <c r="T16" s="55">
        <v>7.3209999999999997</v>
      </c>
      <c r="U16" s="55">
        <v>8.0050000000000008</v>
      </c>
      <c r="V16" s="55">
        <v>2.4340000000000002</v>
      </c>
      <c r="W16" s="55">
        <v>3.9540000000000002</v>
      </c>
      <c r="X16" s="55">
        <v>9.6210000000000004</v>
      </c>
      <c r="Y16" s="55">
        <v>8.0559999999999992</v>
      </c>
      <c r="Z16" s="55">
        <v>1.9</v>
      </c>
      <c r="AA16" s="55">
        <v>9.9</v>
      </c>
    </row>
    <row r="17" spans="2:27" x14ac:dyDescent="0.25">
      <c r="B17" s="15" t="s">
        <v>226</v>
      </c>
      <c r="C17" s="53">
        <v>73.284000000000006</v>
      </c>
      <c r="D17" s="54">
        <v>87.948999999999998</v>
      </c>
      <c r="E17" s="54">
        <v>64.135000000000005</v>
      </c>
      <c r="F17" s="54">
        <v>51.930999999999997</v>
      </c>
      <c r="G17" s="54">
        <v>74.352999999999994</v>
      </c>
      <c r="H17" s="54">
        <v>82.816999999999993</v>
      </c>
      <c r="I17" s="54">
        <v>68.055000000000007</v>
      </c>
      <c r="J17" s="54">
        <v>61.95</v>
      </c>
      <c r="K17" s="54">
        <v>73.459000000000003</v>
      </c>
      <c r="L17" s="55">
        <v>60.432000000000002</v>
      </c>
      <c r="M17" s="55">
        <v>62.843000000000004</v>
      </c>
      <c r="N17" s="55">
        <v>32.716999999999999</v>
      </c>
      <c r="O17" s="55">
        <v>38.412999999999997</v>
      </c>
      <c r="P17" s="55">
        <v>50.256</v>
      </c>
      <c r="Q17" s="55">
        <v>50.680999999999997</v>
      </c>
      <c r="R17" s="55">
        <v>31.994</v>
      </c>
      <c r="S17" s="55">
        <v>32.71</v>
      </c>
      <c r="T17" s="55">
        <v>51.981999999999999</v>
      </c>
      <c r="U17" s="55">
        <v>60.103000000000002</v>
      </c>
      <c r="V17" s="55">
        <v>33.475999999999999</v>
      </c>
      <c r="W17" s="55">
        <v>69.695999999999998</v>
      </c>
      <c r="X17" s="55">
        <v>68.495000000000005</v>
      </c>
      <c r="Y17" s="55">
        <v>60.510000000000005</v>
      </c>
      <c r="Z17" s="55">
        <v>24.3</v>
      </c>
      <c r="AA17" s="55">
        <v>31.8</v>
      </c>
    </row>
    <row r="18" spans="2:27" x14ac:dyDescent="0.25">
      <c r="B18" s="22" t="s">
        <v>227</v>
      </c>
      <c r="C18" s="53">
        <v>154.29300000000001</v>
      </c>
      <c r="D18" s="54">
        <v>135.625</v>
      </c>
      <c r="E18" s="54">
        <v>121.124</v>
      </c>
      <c r="F18" s="54">
        <v>260.48</v>
      </c>
      <c r="G18" s="54">
        <v>224.941</v>
      </c>
      <c r="H18" s="54">
        <v>104.68600000000001</v>
      </c>
      <c r="I18" s="54">
        <v>148.327</v>
      </c>
      <c r="J18" s="54">
        <v>226.58500000000001</v>
      </c>
      <c r="K18" s="54">
        <v>195.12100000000001</v>
      </c>
      <c r="L18" s="55">
        <v>197.69399999999999</v>
      </c>
      <c r="M18" s="55">
        <v>399.548</v>
      </c>
      <c r="N18" s="55">
        <v>604.28</v>
      </c>
      <c r="O18" s="55">
        <v>476.43599999999998</v>
      </c>
      <c r="P18" s="55">
        <v>178.22800000000001</v>
      </c>
      <c r="Q18" s="55">
        <v>89.864999999999995</v>
      </c>
      <c r="R18" s="55">
        <v>196.88</v>
      </c>
      <c r="S18" s="55">
        <v>131.66800000000001</v>
      </c>
      <c r="T18" s="55">
        <v>80.105000000000004</v>
      </c>
      <c r="U18" s="55">
        <v>80.802000000000007</v>
      </c>
      <c r="V18" s="55">
        <v>105.586</v>
      </c>
      <c r="W18" s="55">
        <v>73.966999999999999</v>
      </c>
      <c r="X18" s="55">
        <v>50.993000000000002</v>
      </c>
      <c r="Y18" s="55">
        <v>78.197999999999993</v>
      </c>
      <c r="Z18" s="55">
        <v>156.80000000000001</v>
      </c>
      <c r="AA18" s="55">
        <v>78</v>
      </c>
    </row>
    <row r="19" spans="2:27" x14ac:dyDescent="0.25">
      <c r="B19" s="94" t="s">
        <v>228</v>
      </c>
      <c r="C19" s="95">
        <f t="shared" ref="C19:I19" si="3">SUM(C13:C18)</f>
        <v>1857.5480000000002</v>
      </c>
      <c r="D19" s="96">
        <f t="shared" si="3"/>
        <v>1849.9329999999998</v>
      </c>
      <c r="E19" s="96">
        <f t="shared" si="3"/>
        <v>1593.9060000000002</v>
      </c>
      <c r="F19" s="96">
        <f t="shared" si="3"/>
        <v>1621.1310000000001</v>
      </c>
      <c r="G19" s="96">
        <f t="shared" si="3"/>
        <v>1948.6720000000003</v>
      </c>
      <c r="H19" s="96">
        <f t="shared" si="3"/>
        <v>1737.5309999999999</v>
      </c>
      <c r="I19" s="96">
        <f t="shared" si="3"/>
        <v>1513.5329999999999</v>
      </c>
      <c r="J19" s="96">
        <f>SUM(J13:J18)</f>
        <v>1348.0210000000002</v>
      </c>
      <c r="K19" s="96">
        <f>SUM(K13:K18)</f>
        <v>1458.3880000000001</v>
      </c>
      <c r="L19" s="97">
        <f>SUM(L13:L18)</f>
        <v>1389.3440000000001</v>
      </c>
      <c r="M19" s="97">
        <f t="shared" ref="M19:AA19" si="4">SUM(M13:M18)</f>
        <v>1425.3600000000001</v>
      </c>
      <c r="N19" s="97">
        <f t="shared" si="4"/>
        <v>1324.972</v>
      </c>
      <c r="O19" s="97">
        <f t="shared" si="4"/>
        <v>1443.751</v>
      </c>
      <c r="P19" s="97">
        <f t="shared" si="4"/>
        <v>1225.2570000000001</v>
      </c>
      <c r="Q19" s="97">
        <f t="shared" si="4"/>
        <v>1035.895</v>
      </c>
      <c r="R19" s="97">
        <f t="shared" si="4"/>
        <v>937.85300000000007</v>
      </c>
      <c r="S19" s="97">
        <f t="shared" si="4"/>
        <v>1134.242</v>
      </c>
      <c r="T19" s="97">
        <f t="shared" si="4"/>
        <v>1108.3009999999999</v>
      </c>
      <c r="U19" s="97">
        <f t="shared" si="4"/>
        <v>964.22400000000005</v>
      </c>
      <c r="V19" s="97">
        <f t="shared" si="4"/>
        <v>803.19399999999996</v>
      </c>
      <c r="W19" s="97">
        <f t="shared" si="4"/>
        <v>965.22900000000004</v>
      </c>
      <c r="X19" s="97">
        <f t="shared" si="4"/>
        <v>909.78100000000006</v>
      </c>
      <c r="Y19" s="97">
        <f t="shared" si="4"/>
        <v>777.87599999999998</v>
      </c>
      <c r="Z19" s="97">
        <f>SUM(Z13:Z18)</f>
        <v>699.39999999999986</v>
      </c>
      <c r="AA19" s="97">
        <f t="shared" si="4"/>
        <v>759.1</v>
      </c>
    </row>
    <row r="20" spans="2:27" x14ac:dyDescent="0.25">
      <c r="B20" s="26" t="s">
        <v>229</v>
      </c>
      <c r="C20" s="68">
        <f t="shared" ref="C20:I20" si="5">C19+C11</f>
        <v>3979.2419636</v>
      </c>
      <c r="D20" s="69">
        <f t="shared" si="5"/>
        <v>4039.5444447999998</v>
      </c>
      <c r="E20" s="69">
        <f t="shared" si="5"/>
        <v>3736.4242047999996</v>
      </c>
      <c r="F20" s="69">
        <f t="shared" si="5"/>
        <v>3723.9911562000007</v>
      </c>
      <c r="G20" s="69">
        <f t="shared" si="5"/>
        <v>3937.1563894000001</v>
      </c>
      <c r="H20" s="69">
        <f t="shared" si="5"/>
        <v>3614.1060995999997</v>
      </c>
      <c r="I20" s="69">
        <f t="shared" si="5"/>
        <v>3354.3646560999996</v>
      </c>
      <c r="J20" s="69">
        <f>J19+J11</f>
        <v>3157.7883956000001</v>
      </c>
      <c r="K20" s="69">
        <f>K19+K11</f>
        <v>3217.7066117000004</v>
      </c>
      <c r="L20" s="70">
        <f>L19+L11</f>
        <v>3055.0362283999998</v>
      </c>
      <c r="M20" s="70">
        <f t="shared" ref="M20:AA20" si="6">M19+M11</f>
        <v>3083.9410668</v>
      </c>
      <c r="N20" s="70">
        <f t="shared" si="6"/>
        <v>2863.5905529000001</v>
      </c>
      <c r="O20" s="70">
        <f t="shared" si="6"/>
        <v>3006.5540000000001</v>
      </c>
      <c r="P20" s="70">
        <f t="shared" si="6"/>
        <v>2782.549</v>
      </c>
      <c r="Q20" s="70">
        <f t="shared" si="6"/>
        <v>2685.9089999999997</v>
      </c>
      <c r="R20" s="70">
        <f t="shared" si="6"/>
        <v>2536.2150000000001</v>
      </c>
      <c r="S20" s="70">
        <f t="shared" si="6"/>
        <v>2755.1390000000001</v>
      </c>
      <c r="T20" s="70">
        <f t="shared" si="6"/>
        <v>2721.0250000000001</v>
      </c>
      <c r="U20" s="70">
        <f t="shared" si="6"/>
        <v>2512.5839999999998</v>
      </c>
      <c r="V20" s="70">
        <f t="shared" si="6"/>
        <v>2126.9749999999995</v>
      </c>
      <c r="W20" s="70">
        <f t="shared" si="6"/>
        <v>2278.0689999999995</v>
      </c>
      <c r="X20" s="70">
        <f t="shared" si="6"/>
        <v>2075.7490000000003</v>
      </c>
      <c r="Y20" s="70">
        <f t="shared" si="6"/>
        <v>1914.0409999999999</v>
      </c>
      <c r="Z20" s="70">
        <f t="shared" si="6"/>
        <v>1756.3</v>
      </c>
      <c r="AA20" s="70">
        <f t="shared" si="6"/>
        <v>1774.2</v>
      </c>
    </row>
    <row r="21" spans="2:27" x14ac:dyDescent="0.25">
      <c r="B21" s="15"/>
      <c r="C21" s="53"/>
      <c r="D21" s="54"/>
      <c r="E21" s="54"/>
      <c r="F21" s="54"/>
      <c r="G21" s="54"/>
      <c r="H21" s="54"/>
      <c r="I21" s="54"/>
      <c r="J21" s="54"/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</row>
    <row r="22" spans="2:27" x14ac:dyDescent="0.25">
      <c r="B22" s="26" t="s">
        <v>230</v>
      </c>
      <c r="C22" s="53"/>
      <c r="D22" s="54"/>
      <c r="E22" s="54"/>
      <c r="F22" s="54"/>
      <c r="G22" s="54"/>
      <c r="H22" s="54"/>
      <c r="I22" s="54"/>
      <c r="J22" s="54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</row>
    <row r="23" spans="2:27" x14ac:dyDescent="0.25">
      <c r="B23" s="15" t="s">
        <v>231</v>
      </c>
      <c r="C23" s="53">
        <v>24.084237000000002</v>
      </c>
      <c r="D23" s="54">
        <v>24.084237000000002</v>
      </c>
      <c r="E23" s="54">
        <v>24.084237000000002</v>
      </c>
      <c r="F23" s="54">
        <v>24.084237000000002</v>
      </c>
      <c r="G23" s="54">
        <v>24.084237000000002</v>
      </c>
      <c r="H23" s="54">
        <v>24.084237000000002</v>
      </c>
      <c r="I23" s="54">
        <v>24.084237000000002</v>
      </c>
      <c r="J23" s="54">
        <v>24.084237000000002</v>
      </c>
      <c r="K23" s="54">
        <v>24.084237000000002</v>
      </c>
      <c r="L23" s="55">
        <v>24.084237000000002</v>
      </c>
      <c r="M23" s="55">
        <v>24.084237000000002</v>
      </c>
      <c r="N23" s="55">
        <v>24.084237000000002</v>
      </c>
      <c r="O23" s="55">
        <v>29.960999999999999</v>
      </c>
      <c r="P23" s="55">
        <v>29.960999999999999</v>
      </c>
      <c r="Q23" s="55">
        <v>29.960999999999999</v>
      </c>
      <c r="R23" s="55">
        <v>29.960999999999999</v>
      </c>
      <c r="S23" s="55">
        <v>29.960999999999999</v>
      </c>
      <c r="T23" s="55">
        <v>29.960999999999999</v>
      </c>
      <c r="U23" s="55">
        <v>29.960999999999999</v>
      </c>
      <c r="V23" s="55">
        <v>29.960999999999999</v>
      </c>
      <c r="W23" s="55">
        <v>29.960999999999999</v>
      </c>
      <c r="X23" s="55">
        <v>29.960999999999999</v>
      </c>
      <c r="Y23" s="55">
        <v>29.960999999999999</v>
      </c>
      <c r="Z23" s="55">
        <v>30</v>
      </c>
      <c r="AA23" s="55">
        <v>30</v>
      </c>
    </row>
    <row r="24" spans="2:27" x14ac:dyDescent="0.25">
      <c r="B24" s="15" t="s">
        <v>232</v>
      </c>
      <c r="C24" s="53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  <c r="M24" s="55">
        <v>0</v>
      </c>
      <c r="N24" s="55">
        <v>0</v>
      </c>
      <c r="O24" s="55">
        <v>-13.706</v>
      </c>
      <c r="P24" s="55">
        <v>-15.598000000000001</v>
      </c>
      <c r="Q24" s="55">
        <v>-15.598000000000001</v>
      </c>
      <c r="R24" s="55">
        <v>-15.598000000000001</v>
      </c>
      <c r="S24" s="55">
        <v>-15.598000000000001</v>
      </c>
      <c r="T24" s="55">
        <v>-15.598000000000001</v>
      </c>
      <c r="U24" s="55">
        <v>-15.598000000000001</v>
      </c>
      <c r="V24" s="55">
        <v>-0.81299999999999994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</row>
    <row r="25" spans="2:27" x14ac:dyDescent="0.25">
      <c r="B25" s="15" t="s">
        <v>233</v>
      </c>
      <c r="C25" s="53">
        <v>171.304</v>
      </c>
      <c r="D25" s="54">
        <v>206.56700000000001</v>
      </c>
      <c r="E25" s="54">
        <v>148.96700000000001</v>
      </c>
      <c r="F25" s="54">
        <v>138.45500000000001</v>
      </c>
      <c r="G25" s="54">
        <v>113.608</v>
      </c>
      <c r="H25" s="54">
        <v>85.483000000000004</v>
      </c>
      <c r="I25" s="54">
        <v>52.526000000000003</v>
      </c>
      <c r="J25" s="54">
        <v>39.006</v>
      </c>
      <c r="K25" s="54">
        <v>32.472999999999999</v>
      </c>
      <c r="L25" s="55">
        <v>25.638000000000002</v>
      </c>
      <c r="M25" s="55">
        <v>44.024000000000001</v>
      </c>
      <c r="N25" s="55">
        <v>10.513999999999999</v>
      </c>
      <c r="O25" s="55">
        <v>51.05</v>
      </c>
      <c r="P25" s="55">
        <v>43.457000000000001</v>
      </c>
      <c r="Q25" s="55">
        <v>92.027000000000015</v>
      </c>
      <c r="R25" s="55">
        <v>61.934000000000005</v>
      </c>
      <c r="S25" s="55">
        <v>88.022999999999996</v>
      </c>
      <c r="T25" s="55">
        <v>94.3</v>
      </c>
      <c r="U25" s="55">
        <v>82.483000000000004</v>
      </c>
      <c r="V25" s="55">
        <v>50.881000000000007</v>
      </c>
      <c r="W25" s="55">
        <v>84.22399999999999</v>
      </c>
      <c r="X25" s="55">
        <v>80.549000000000007</v>
      </c>
      <c r="Y25" s="55">
        <v>62.108999999999995</v>
      </c>
      <c r="Z25" s="55">
        <v>23</v>
      </c>
      <c r="AA25" s="55">
        <v>7.7</v>
      </c>
    </row>
    <row r="26" spans="2:27" x14ac:dyDescent="0.25">
      <c r="B26" s="22" t="s">
        <v>234</v>
      </c>
      <c r="C26" s="65">
        <v>1563.1289999999999</v>
      </c>
      <c r="D26" s="66">
        <v>1475.752</v>
      </c>
      <c r="E26" s="66">
        <v>1539.442</v>
      </c>
      <c r="F26" s="66">
        <v>1573.884</v>
      </c>
      <c r="G26" s="66">
        <v>1533.587</v>
      </c>
      <c r="H26" s="66">
        <v>1427.0049999999999</v>
      </c>
      <c r="I26" s="66">
        <v>1429.51</v>
      </c>
      <c r="J26" s="66">
        <v>1387.8909999999998</v>
      </c>
      <c r="K26" s="66">
        <v>1352.8019999999999</v>
      </c>
      <c r="L26" s="67">
        <v>1265.712</v>
      </c>
      <c r="M26" s="67">
        <v>1388.722</v>
      </c>
      <c r="N26" s="67">
        <v>1372.2339999999999</v>
      </c>
      <c r="O26" s="67">
        <v>1322.2650000000001</v>
      </c>
      <c r="P26" s="67">
        <v>1224.768</v>
      </c>
      <c r="Q26" s="67">
        <v>1113.2230000000002</v>
      </c>
      <c r="R26" s="67">
        <v>1119.202</v>
      </c>
      <c r="S26" s="67">
        <v>1061.0409999999999</v>
      </c>
      <c r="T26" s="67">
        <v>959.2</v>
      </c>
      <c r="U26" s="67">
        <v>999.82599999999991</v>
      </c>
      <c r="V26" s="67">
        <v>1009.952</v>
      </c>
      <c r="W26" s="67">
        <v>985.13300000000004</v>
      </c>
      <c r="X26" s="67">
        <v>921.74599999999998</v>
      </c>
      <c r="Y26" s="67">
        <v>953.12399999999991</v>
      </c>
      <c r="Z26" s="67">
        <v>956.4</v>
      </c>
      <c r="AA26" s="67">
        <v>933.6</v>
      </c>
    </row>
    <row r="27" spans="2:27" x14ac:dyDescent="0.25">
      <c r="B27" s="26" t="s">
        <v>235</v>
      </c>
      <c r="C27" s="68">
        <f t="shared" ref="C27:I27" si="7">SUM(C23:C26)</f>
        <v>1758.517237</v>
      </c>
      <c r="D27" s="69">
        <f t="shared" si="7"/>
        <v>1706.403237</v>
      </c>
      <c r="E27" s="69">
        <f t="shared" si="7"/>
        <v>1712.4932370000001</v>
      </c>
      <c r="F27" s="69">
        <f t="shared" si="7"/>
        <v>1736.423237</v>
      </c>
      <c r="G27" s="69">
        <f t="shared" si="7"/>
        <v>1671.279237</v>
      </c>
      <c r="H27" s="69">
        <f t="shared" si="7"/>
        <v>1536.5722369999999</v>
      </c>
      <c r="I27" s="69">
        <f t="shared" si="7"/>
        <v>1506.1202370000001</v>
      </c>
      <c r="J27" s="69">
        <f>SUM(J23:J26)</f>
        <v>1450.981237</v>
      </c>
      <c r="K27" s="69">
        <f>SUM(K23:K26)</f>
        <v>1409.3592369999999</v>
      </c>
      <c r="L27" s="70">
        <f>SUM(L23:L26)</f>
        <v>1315.4342369999999</v>
      </c>
      <c r="M27" s="70">
        <f t="shared" ref="M27:AA27" si="8">SUM(M23:M26)</f>
        <v>1456.8302369999999</v>
      </c>
      <c r="N27" s="70">
        <f t="shared" si="8"/>
        <v>1406.8322369999999</v>
      </c>
      <c r="O27" s="70">
        <f t="shared" si="8"/>
        <v>1389.5700000000002</v>
      </c>
      <c r="P27" s="70">
        <f t="shared" si="8"/>
        <v>1282.588</v>
      </c>
      <c r="Q27" s="70">
        <f t="shared" si="8"/>
        <v>1219.6130000000003</v>
      </c>
      <c r="R27" s="70">
        <f t="shared" si="8"/>
        <v>1195.499</v>
      </c>
      <c r="S27" s="70">
        <f t="shared" si="8"/>
        <v>1163.4269999999999</v>
      </c>
      <c r="T27" s="70">
        <f t="shared" si="8"/>
        <v>1067.8630000000001</v>
      </c>
      <c r="U27" s="70">
        <f t="shared" si="8"/>
        <v>1096.672</v>
      </c>
      <c r="V27" s="70">
        <f t="shared" si="8"/>
        <v>1089.981</v>
      </c>
      <c r="W27" s="70">
        <f t="shared" si="8"/>
        <v>1099.318</v>
      </c>
      <c r="X27" s="70">
        <f t="shared" si="8"/>
        <v>1032.2560000000001</v>
      </c>
      <c r="Y27" s="70">
        <f t="shared" si="8"/>
        <v>1045.194</v>
      </c>
      <c r="Z27" s="70">
        <f t="shared" si="8"/>
        <v>1009.4</v>
      </c>
      <c r="AA27" s="70">
        <f t="shared" si="8"/>
        <v>971.30000000000007</v>
      </c>
    </row>
    <row r="28" spans="2:27" x14ac:dyDescent="0.25">
      <c r="B28" s="22" t="s">
        <v>130</v>
      </c>
      <c r="C28" s="65">
        <v>18.567</v>
      </c>
      <c r="D28" s="66">
        <v>19.716000000000001</v>
      </c>
      <c r="E28" s="66">
        <v>19.350999999999999</v>
      </c>
      <c r="F28" s="66">
        <v>17.888999999999999</v>
      </c>
      <c r="G28" s="66">
        <v>9.0079999999999991</v>
      </c>
      <c r="H28" s="66">
        <v>8.8710000000000004</v>
      </c>
      <c r="I28" s="66">
        <v>8.3529999999999998</v>
      </c>
      <c r="J28" s="66">
        <v>9.0190000000000001</v>
      </c>
      <c r="K28" s="66">
        <v>18.2</v>
      </c>
      <c r="L28" s="67">
        <v>17.917000000000002</v>
      </c>
      <c r="M28" s="67">
        <v>16.062999999999999</v>
      </c>
      <c r="N28" s="67">
        <v>11.193</v>
      </c>
      <c r="O28" s="67">
        <v>11.775</v>
      </c>
      <c r="P28" s="67">
        <v>11.65</v>
      </c>
      <c r="Q28" s="67">
        <v>12.406000000000001</v>
      </c>
      <c r="R28" s="67">
        <v>14.122</v>
      </c>
      <c r="S28" s="67">
        <v>14.971</v>
      </c>
      <c r="T28" s="67">
        <v>16.2</v>
      </c>
      <c r="U28" s="67">
        <v>15.65</v>
      </c>
      <c r="V28" s="67">
        <v>15.601000000000001</v>
      </c>
      <c r="W28" s="67">
        <v>17.134</v>
      </c>
      <c r="X28" s="67">
        <v>15.725</v>
      </c>
      <c r="Y28" s="67">
        <v>5.9459999999999997</v>
      </c>
      <c r="Z28" s="67">
        <v>0.5</v>
      </c>
      <c r="AA28" s="67">
        <v>0.5</v>
      </c>
    </row>
    <row r="29" spans="2:27" x14ac:dyDescent="0.25">
      <c r="B29" s="26" t="s">
        <v>236</v>
      </c>
      <c r="C29" s="68">
        <f t="shared" ref="C29:I29" si="9">SUM(C27:C28)</f>
        <v>1777.084237</v>
      </c>
      <c r="D29" s="69">
        <f t="shared" si="9"/>
        <v>1726.1192369999999</v>
      </c>
      <c r="E29" s="69">
        <f t="shared" si="9"/>
        <v>1731.8442370000002</v>
      </c>
      <c r="F29" s="69">
        <f t="shared" si="9"/>
        <v>1754.3122369999999</v>
      </c>
      <c r="G29" s="69">
        <f t="shared" si="9"/>
        <v>1680.287237</v>
      </c>
      <c r="H29" s="69">
        <f t="shared" si="9"/>
        <v>1545.443237</v>
      </c>
      <c r="I29" s="69">
        <f t="shared" si="9"/>
        <v>1514.4732370000002</v>
      </c>
      <c r="J29" s="69">
        <f>SUM(J27:J28)</f>
        <v>1460.000237</v>
      </c>
      <c r="K29" s="69">
        <f>SUM(K27:K28)</f>
        <v>1427.5592369999999</v>
      </c>
      <c r="L29" s="70">
        <f>SUM(L27:L28)</f>
        <v>1333.3512369999999</v>
      </c>
      <c r="M29" s="70">
        <f t="shared" ref="M29:AA29" si="10">SUM(M27:M28)</f>
        <v>1472.893237</v>
      </c>
      <c r="N29" s="70">
        <f t="shared" si="10"/>
        <v>1418.0252369999998</v>
      </c>
      <c r="O29" s="70">
        <f t="shared" si="10"/>
        <v>1401.3450000000003</v>
      </c>
      <c r="P29" s="70">
        <f t="shared" si="10"/>
        <v>1294.2380000000001</v>
      </c>
      <c r="Q29" s="70">
        <f t="shared" si="10"/>
        <v>1232.0190000000002</v>
      </c>
      <c r="R29" s="70">
        <f t="shared" si="10"/>
        <v>1209.6210000000001</v>
      </c>
      <c r="S29" s="70">
        <f t="shared" si="10"/>
        <v>1178.3979999999999</v>
      </c>
      <c r="T29" s="70">
        <f t="shared" si="10"/>
        <v>1084.0630000000001</v>
      </c>
      <c r="U29" s="70">
        <f t="shared" si="10"/>
        <v>1112.3220000000001</v>
      </c>
      <c r="V29" s="70">
        <f t="shared" si="10"/>
        <v>1105.5820000000001</v>
      </c>
      <c r="W29" s="70">
        <f t="shared" si="10"/>
        <v>1116.452</v>
      </c>
      <c r="X29" s="70">
        <f t="shared" si="10"/>
        <v>1047.981</v>
      </c>
      <c r="Y29" s="70">
        <f t="shared" si="10"/>
        <v>1051.1399999999999</v>
      </c>
      <c r="Z29" s="70">
        <f t="shared" si="10"/>
        <v>1009.9</v>
      </c>
      <c r="AA29" s="70">
        <f t="shared" si="10"/>
        <v>971.80000000000007</v>
      </c>
    </row>
    <row r="30" spans="2:27" x14ac:dyDescent="0.25">
      <c r="B30" s="15"/>
      <c r="C30" s="53"/>
      <c r="D30" s="54"/>
      <c r="E30" s="54"/>
      <c r="F30" s="54"/>
      <c r="G30" s="54"/>
      <c r="H30" s="54"/>
      <c r="I30" s="54"/>
      <c r="J30" s="54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</row>
    <row r="31" spans="2:27" x14ac:dyDescent="0.25">
      <c r="B31" s="15" t="s">
        <v>237</v>
      </c>
      <c r="C31" s="53">
        <v>878.6</v>
      </c>
      <c r="D31" s="54">
        <v>904.46600000000001</v>
      </c>
      <c r="E31" s="54">
        <v>895.61</v>
      </c>
      <c r="F31" s="54">
        <v>881.61900000000003</v>
      </c>
      <c r="G31" s="54">
        <v>869.31899999999996</v>
      </c>
      <c r="H31" s="54">
        <v>867.02700000000004</v>
      </c>
      <c r="I31" s="54">
        <v>857.96100000000001</v>
      </c>
      <c r="J31" s="54">
        <v>851.52800000000002</v>
      </c>
      <c r="K31" s="54">
        <v>828.06</v>
      </c>
      <c r="L31" s="55">
        <v>818.32500000000005</v>
      </c>
      <c r="M31" s="55">
        <v>819.23199999999997</v>
      </c>
      <c r="N31" s="55">
        <v>801.29</v>
      </c>
      <c r="O31" s="55">
        <v>816.71500000000003</v>
      </c>
      <c r="P31" s="55">
        <v>753.48900000000003</v>
      </c>
      <c r="Q31" s="55">
        <v>778.76800000000003</v>
      </c>
      <c r="R31" s="55">
        <v>762.66200000000003</v>
      </c>
      <c r="S31" s="55">
        <v>832.01599999999996</v>
      </c>
      <c r="T31" s="55">
        <v>890.22699999999998</v>
      </c>
      <c r="U31" s="55">
        <v>793.47900000000004</v>
      </c>
      <c r="V31" s="55">
        <v>416.28500000000003</v>
      </c>
      <c r="W31" s="55">
        <v>418.17099999999999</v>
      </c>
      <c r="X31" s="55">
        <v>421.65499999999997</v>
      </c>
      <c r="Y31" s="55">
        <v>370.98899999999998</v>
      </c>
      <c r="Z31" s="55">
        <v>360.3</v>
      </c>
      <c r="AA31" s="55">
        <v>353.5</v>
      </c>
    </row>
    <row r="32" spans="2:27" x14ac:dyDescent="0.25">
      <c r="B32" s="15" t="s">
        <v>238</v>
      </c>
      <c r="C32" s="53">
        <v>41.322000000000003</v>
      </c>
      <c r="D32" s="54">
        <v>43.948999999999998</v>
      </c>
      <c r="E32" s="54">
        <v>49.536999999999999</v>
      </c>
      <c r="F32" s="54">
        <v>50.603999999999999</v>
      </c>
      <c r="G32" s="54">
        <v>33.26</v>
      </c>
      <c r="H32" s="54">
        <v>32.415999999999997</v>
      </c>
      <c r="I32" s="54">
        <v>42.012999999999998</v>
      </c>
      <c r="J32" s="54">
        <v>35.255000000000003</v>
      </c>
      <c r="K32" s="54">
        <v>40.372999999999998</v>
      </c>
      <c r="L32" s="55">
        <v>25.177</v>
      </c>
      <c r="M32" s="55">
        <v>47.731000000000002</v>
      </c>
      <c r="N32" s="55">
        <v>32.933999999999997</v>
      </c>
      <c r="O32" s="55">
        <v>41.338999999999999</v>
      </c>
      <c r="P32" s="55">
        <v>42.756</v>
      </c>
      <c r="Q32" s="55">
        <v>44.881999999999998</v>
      </c>
      <c r="R32" s="55">
        <v>43.235999999999997</v>
      </c>
      <c r="S32" s="55">
        <v>38.680999999999997</v>
      </c>
      <c r="T32" s="55">
        <v>39.402000000000001</v>
      </c>
      <c r="U32" s="55">
        <v>42.529000000000003</v>
      </c>
      <c r="V32" s="55">
        <v>38.057000000000002</v>
      </c>
      <c r="W32" s="55">
        <v>43.970999999999997</v>
      </c>
      <c r="X32" s="55">
        <v>44.036000000000001</v>
      </c>
      <c r="Y32" s="55">
        <v>82.242999999999995</v>
      </c>
      <c r="Z32" s="55">
        <v>37.1</v>
      </c>
      <c r="AA32" s="55">
        <v>24</v>
      </c>
    </row>
    <row r="33" spans="2:27" x14ac:dyDescent="0.25">
      <c r="B33" s="15" t="s">
        <v>239</v>
      </c>
      <c r="C33" s="53">
        <v>5.4260000000000002</v>
      </c>
      <c r="D33" s="54">
        <v>5.4530000000000003</v>
      </c>
      <c r="E33" s="54">
        <v>8.5719999999999992</v>
      </c>
      <c r="F33" s="54">
        <v>5.1310000000000002</v>
      </c>
      <c r="G33" s="54">
        <v>5.8289999999999997</v>
      </c>
      <c r="H33" s="54">
        <v>6.44</v>
      </c>
      <c r="I33" s="54">
        <v>5.9779999999999998</v>
      </c>
      <c r="J33" s="54">
        <v>5.97</v>
      </c>
      <c r="K33" s="54">
        <v>5.9720000000000004</v>
      </c>
      <c r="L33" s="55">
        <v>5.9059999999999997</v>
      </c>
      <c r="M33" s="55">
        <v>5.8410000000000002</v>
      </c>
      <c r="N33" s="55">
        <v>5.2679999999999998</v>
      </c>
      <c r="O33" s="55">
        <v>6.4059999999999997</v>
      </c>
      <c r="P33" s="55">
        <v>6.2850000000000001</v>
      </c>
      <c r="Q33" s="55">
        <v>5.8330000000000002</v>
      </c>
      <c r="R33" s="55">
        <v>5.8330000000000002</v>
      </c>
      <c r="S33" s="55">
        <v>5.8330000000000002</v>
      </c>
      <c r="T33" s="55">
        <v>5.7709999999999999</v>
      </c>
      <c r="U33" s="55">
        <v>5.8120000000000003</v>
      </c>
      <c r="V33" s="55">
        <v>5.9459999999999997</v>
      </c>
      <c r="W33" s="55">
        <v>7.9409999999999998</v>
      </c>
      <c r="X33" s="55">
        <v>5.7210000000000001</v>
      </c>
      <c r="Y33" s="55">
        <v>5.9029999999999996</v>
      </c>
      <c r="Z33" s="55">
        <v>5.8</v>
      </c>
      <c r="AA33" s="55">
        <v>4.9000000000000004</v>
      </c>
    </row>
    <row r="34" spans="2:27" x14ac:dyDescent="0.25">
      <c r="B34" s="22" t="s">
        <v>240</v>
      </c>
      <c r="C34" s="65">
        <v>135.1</v>
      </c>
      <c r="D34" s="66">
        <v>128.583</v>
      </c>
      <c r="E34" s="66">
        <v>125.586</v>
      </c>
      <c r="F34" s="66">
        <v>132.30199999999999</v>
      </c>
      <c r="G34" s="66">
        <v>122.843</v>
      </c>
      <c r="H34" s="66">
        <v>116.265</v>
      </c>
      <c r="I34" s="66">
        <v>109.471</v>
      </c>
      <c r="J34" s="66">
        <v>123.227</v>
      </c>
      <c r="K34" s="66">
        <v>114.15900000000001</v>
      </c>
      <c r="L34" s="67">
        <v>108.807</v>
      </c>
      <c r="M34" s="67">
        <v>104.893</v>
      </c>
      <c r="N34" s="67">
        <v>102.351</v>
      </c>
      <c r="O34" s="67">
        <v>89.349000000000004</v>
      </c>
      <c r="P34" s="67">
        <v>75.5</v>
      </c>
      <c r="Q34" s="67">
        <v>81.73</v>
      </c>
      <c r="R34" s="67">
        <v>91.108999999999995</v>
      </c>
      <c r="S34" s="67">
        <v>84.554000000000002</v>
      </c>
      <c r="T34" s="67">
        <v>81.700999999999993</v>
      </c>
      <c r="U34" s="67">
        <v>69.444999999999993</v>
      </c>
      <c r="V34" s="67">
        <v>75.16</v>
      </c>
      <c r="W34" s="67">
        <v>74.376000000000005</v>
      </c>
      <c r="X34" s="67">
        <v>60.792999999999999</v>
      </c>
      <c r="Y34" s="67">
        <v>57.963999999999999</v>
      </c>
      <c r="Z34" s="67">
        <v>52.6</v>
      </c>
      <c r="AA34" s="67">
        <v>49.3</v>
      </c>
    </row>
    <row r="35" spans="2:27" x14ac:dyDescent="0.25">
      <c r="B35" s="26" t="s">
        <v>241</v>
      </c>
      <c r="C35" s="68">
        <f t="shared" ref="C35:I35" si="11">SUM(C31:C34)</f>
        <v>1060.4480000000001</v>
      </c>
      <c r="D35" s="69">
        <f t="shared" si="11"/>
        <v>1082.451</v>
      </c>
      <c r="E35" s="69">
        <f t="shared" si="11"/>
        <v>1079.3050000000001</v>
      </c>
      <c r="F35" s="69">
        <f t="shared" si="11"/>
        <v>1069.6559999999999</v>
      </c>
      <c r="G35" s="69">
        <f t="shared" si="11"/>
        <v>1031.251</v>
      </c>
      <c r="H35" s="69">
        <f t="shared" si="11"/>
        <v>1022.148</v>
      </c>
      <c r="I35" s="69">
        <f t="shared" si="11"/>
        <v>1015.423</v>
      </c>
      <c r="J35" s="69">
        <f>SUM(J31:J34)</f>
        <v>1015.98</v>
      </c>
      <c r="K35" s="69">
        <f>SUM(K31:K34)</f>
        <v>988.56399999999996</v>
      </c>
      <c r="L35" s="70">
        <f>SUM(L31:L34)</f>
        <v>958.21500000000003</v>
      </c>
      <c r="M35" s="70">
        <f t="shared" ref="M35:AA35" si="12">SUM(M31:M34)</f>
        <v>977.697</v>
      </c>
      <c r="N35" s="70">
        <f t="shared" si="12"/>
        <v>941.84299999999996</v>
      </c>
      <c r="O35" s="70">
        <f t="shared" si="12"/>
        <v>953.80900000000008</v>
      </c>
      <c r="P35" s="70">
        <f t="shared" si="12"/>
        <v>878.03</v>
      </c>
      <c r="Q35" s="70">
        <f t="shared" si="12"/>
        <v>911.21299999999997</v>
      </c>
      <c r="R35" s="70">
        <f t="shared" si="12"/>
        <v>902.84</v>
      </c>
      <c r="S35" s="70">
        <f t="shared" si="12"/>
        <v>961.08399999999995</v>
      </c>
      <c r="T35" s="70">
        <f t="shared" si="12"/>
        <v>1017.101</v>
      </c>
      <c r="U35" s="70">
        <f t="shared" si="12"/>
        <v>911.2650000000001</v>
      </c>
      <c r="V35" s="70">
        <f t="shared" si="12"/>
        <v>535.44800000000009</v>
      </c>
      <c r="W35" s="70">
        <f t="shared" si="12"/>
        <v>544.45899999999995</v>
      </c>
      <c r="X35" s="70">
        <f t="shared" si="12"/>
        <v>532.20499999999993</v>
      </c>
      <c r="Y35" s="70">
        <f t="shared" si="12"/>
        <v>517.09899999999993</v>
      </c>
      <c r="Z35" s="70">
        <f>SUM(Z31:Z34)</f>
        <v>455.80000000000007</v>
      </c>
      <c r="AA35" s="70">
        <f t="shared" si="12"/>
        <v>431.7</v>
      </c>
    </row>
    <row r="36" spans="2:27" x14ac:dyDescent="0.25">
      <c r="B36" s="15"/>
      <c r="C36" s="53"/>
      <c r="D36" s="54"/>
      <c r="E36" s="54"/>
      <c r="F36" s="54"/>
      <c r="G36" s="54"/>
      <c r="H36" s="54"/>
      <c r="I36" s="54"/>
      <c r="J36" s="54"/>
      <c r="K36" s="54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</row>
    <row r="37" spans="2:27" x14ac:dyDescent="0.25">
      <c r="B37" s="15" t="s">
        <v>242</v>
      </c>
      <c r="C37" s="53">
        <v>216.01499999999999</v>
      </c>
      <c r="D37" s="54">
        <v>311.69299999999998</v>
      </c>
      <c r="E37" s="54">
        <v>222.179</v>
      </c>
      <c r="F37" s="54">
        <v>223.32</v>
      </c>
      <c r="G37" s="54">
        <v>216.91499999999999</v>
      </c>
      <c r="H37" s="54">
        <v>213.71700000000001</v>
      </c>
      <c r="I37" s="54">
        <v>52.02</v>
      </c>
      <c r="J37" s="54">
        <v>52.177999999999997</v>
      </c>
      <c r="K37" s="54">
        <v>42.473999999999997</v>
      </c>
      <c r="L37" s="55">
        <v>40.921999999999997</v>
      </c>
      <c r="M37" s="55">
        <v>42.838999999999999</v>
      </c>
      <c r="N37" s="55">
        <v>41.25</v>
      </c>
      <c r="O37" s="55">
        <v>43.076999999999998</v>
      </c>
      <c r="P37" s="55">
        <v>44.198</v>
      </c>
      <c r="Q37" s="55">
        <v>46.761000000000003</v>
      </c>
      <c r="R37" s="55">
        <v>44.204000000000001</v>
      </c>
      <c r="S37" s="55">
        <v>44.38</v>
      </c>
      <c r="T37" s="55">
        <v>59.68</v>
      </c>
      <c r="U37" s="55">
        <v>70.55</v>
      </c>
      <c r="V37" s="55">
        <v>131.02600000000001</v>
      </c>
      <c r="W37" s="55">
        <v>148.66399999999999</v>
      </c>
      <c r="X37" s="55">
        <v>59.463999999999999</v>
      </c>
      <c r="Y37" s="55">
        <v>0</v>
      </c>
      <c r="Z37" s="55">
        <v>0</v>
      </c>
      <c r="AA37" s="55">
        <v>0.3</v>
      </c>
    </row>
    <row r="38" spans="2:27" x14ac:dyDescent="0.25">
      <c r="B38" s="15" t="s">
        <v>243</v>
      </c>
      <c r="C38" s="53">
        <v>414.55099999999999</v>
      </c>
      <c r="D38" s="54">
        <v>458.39400000000001</v>
      </c>
      <c r="E38" s="54">
        <v>325.09100000000001</v>
      </c>
      <c r="F38" s="54">
        <v>242.60300000000001</v>
      </c>
      <c r="G38" s="54">
        <v>502.827</v>
      </c>
      <c r="H38" s="54">
        <v>373.16800000000001</v>
      </c>
      <c r="I38" s="54">
        <v>347.73899999999998</v>
      </c>
      <c r="J38" s="54">
        <v>211.482</v>
      </c>
      <c r="K38" s="54">
        <v>281.20800000000003</v>
      </c>
      <c r="L38" s="55">
        <v>302.45800000000003</v>
      </c>
      <c r="M38" s="55">
        <v>240.20599999999999</v>
      </c>
      <c r="N38" s="55">
        <v>151.929</v>
      </c>
      <c r="O38" s="55">
        <v>211.089</v>
      </c>
      <c r="P38" s="55">
        <v>217.43</v>
      </c>
      <c r="Q38" s="55">
        <v>217.054</v>
      </c>
      <c r="R38" s="55">
        <v>130.125</v>
      </c>
      <c r="S38" s="55">
        <v>222.541</v>
      </c>
      <c r="T38" s="55">
        <v>262.02800000000002</v>
      </c>
      <c r="U38" s="55">
        <v>191.464</v>
      </c>
      <c r="V38" s="55">
        <v>129.22900000000001</v>
      </c>
      <c r="W38" s="55">
        <v>216.80199999999999</v>
      </c>
      <c r="X38" s="55">
        <v>193.77</v>
      </c>
      <c r="Y38" s="55">
        <v>153.792</v>
      </c>
      <c r="Z38" s="55">
        <v>90.7</v>
      </c>
      <c r="AA38" s="55">
        <v>155.9</v>
      </c>
    </row>
    <row r="39" spans="2:27" x14ac:dyDescent="0.25">
      <c r="B39" s="15" t="s">
        <v>244</v>
      </c>
      <c r="C39" s="53">
        <v>96.043000000000006</v>
      </c>
      <c r="D39" s="54">
        <v>58.591999999999999</v>
      </c>
      <c r="E39" s="54">
        <v>52.927999999999997</v>
      </c>
      <c r="F39" s="54">
        <v>56.866999999999997</v>
      </c>
      <c r="G39" s="54">
        <v>58.453000000000003</v>
      </c>
      <c r="H39" s="54">
        <v>43.72</v>
      </c>
      <c r="I39" s="54">
        <v>42.064999999999998</v>
      </c>
      <c r="J39" s="54">
        <v>45.048999999999999</v>
      </c>
      <c r="K39" s="54">
        <v>12.568</v>
      </c>
      <c r="L39" s="55">
        <v>18.353999999999999</v>
      </c>
      <c r="M39" s="55">
        <v>23.161999999999999</v>
      </c>
      <c r="N39" s="55">
        <v>19.050999999999998</v>
      </c>
      <c r="O39" s="55">
        <v>16.602</v>
      </c>
      <c r="P39" s="55">
        <v>15.462</v>
      </c>
      <c r="Q39" s="55">
        <v>18.445</v>
      </c>
      <c r="R39" s="55">
        <v>20.294</v>
      </c>
      <c r="S39" s="55">
        <v>33.451999999999998</v>
      </c>
      <c r="T39" s="55">
        <v>19.693000000000001</v>
      </c>
      <c r="U39" s="55">
        <v>14.451000000000001</v>
      </c>
      <c r="V39" s="55">
        <v>15.452999999999999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</row>
    <row r="40" spans="2:27" x14ac:dyDescent="0.25">
      <c r="B40" s="15" t="s">
        <v>245</v>
      </c>
      <c r="C40" s="53">
        <v>42.695999999999998</v>
      </c>
      <c r="D40" s="54">
        <v>41.344999999999999</v>
      </c>
      <c r="E40" s="54">
        <v>23.896999999999998</v>
      </c>
      <c r="F40" s="54">
        <v>27.652000000000001</v>
      </c>
      <c r="G40" s="54">
        <v>93.323999999999998</v>
      </c>
      <c r="H40" s="54">
        <v>65.248000000000005</v>
      </c>
      <c r="I40" s="54">
        <v>49.209000000000003</v>
      </c>
      <c r="J40" s="54">
        <v>50.122</v>
      </c>
      <c r="K40" s="54">
        <v>56.896999999999998</v>
      </c>
      <c r="L40" s="55">
        <v>38.216000000000001</v>
      </c>
      <c r="M40" s="55">
        <v>24.417000000000002</v>
      </c>
      <c r="N40" s="55">
        <v>19.855</v>
      </c>
      <c r="O40" s="55">
        <v>34.896000000000001</v>
      </c>
      <c r="P40" s="55">
        <v>24.872</v>
      </c>
      <c r="Q40" s="55">
        <v>5.9779999999999998</v>
      </c>
      <c r="R40" s="55">
        <v>5.718</v>
      </c>
      <c r="S40" s="55">
        <v>24.643999999999998</v>
      </c>
      <c r="T40" s="55">
        <v>17.704999999999998</v>
      </c>
      <c r="U40" s="55">
        <v>17.779</v>
      </c>
      <c r="V40" s="55">
        <v>11.702999999999999</v>
      </c>
      <c r="W40" s="55">
        <v>15.555999999999999</v>
      </c>
      <c r="X40" s="55">
        <v>16.754000000000001</v>
      </c>
      <c r="Y40" s="55">
        <v>7.9619999999999997</v>
      </c>
      <c r="Z40" s="55">
        <v>9.4</v>
      </c>
      <c r="AA40" s="55">
        <v>14.9</v>
      </c>
    </row>
    <row r="41" spans="2:27" x14ac:dyDescent="0.25">
      <c r="B41" s="22" t="s">
        <v>246</v>
      </c>
      <c r="C41" s="53">
        <v>372.40499999999997</v>
      </c>
      <c r="D41" s="54">
        <v>360.952</v>
      </c>
      <c r="E41" s="54">
        <v>301.18200000000002</v>
      </c>
      <c r="F41" s="54">
        <v>349.58100000000002</v>
      </c>
      <c r="G41" s="54">
        <v>354.101</v>
      </c>
      <c r="H41" s="54">
        <v>350.66199999999998</v>
      </c>
      <c r="I41" s="54">
        <v>333.43400000000003</v>
      </c>
      <c r="J41" s="54">
        <v>322.97699999999998</v>
      </c>
      <c r="K41" s="54">
        <v>408.43599999999998</v>
      </c>
      <c r="L41" s="55">
        <v>363.51799999999997</v>
      </c>
      <c r="M41" s="55">
        <v>302.72800000000001</v>
      </c>
      <c r="N41" s="55">
        <v>271.637</v>
      </c>
      <c r="O41" s="55">
        <v>345.73599999999999</v>
      </c>
      <c r="P41" s="55">
        <v>308.3</v>
      </c>
      <c r="Q41" s="55">
        <v>254.43899999999999</v>
      </c>
      <c r="R41" s="55">
        <v>223.41300000000001</v>
      </c>
      <c r="S41" s="55">
        <v>290.64</v>
      </c>
      <c r="T41" s="55">
        <v>260.74299999999999</v>
      </c>
      <c r="U41" s="55">
        <v>194.75300000000001</v>
      </c>
      <c r="V41" s="55">
        <v>198.53399999999999</v>
      </c>
      <c r="W41" s="55">
        <v>236.136</v>
      </c>
      <c r="X41" s="55">
        <v>225.57499999999999</v>
      </c>
      <c r="Y41" s="55">
        <v>184.04900000000001</v>
      </c>
      <c r="Z41" s="55">
        <v>190.3</v>
      </c>
      <c r="AA41" s="55">
        <v>199.6</v>
      </c>
    </row>
    <row r="42" spans="2:27" x14ac:dyDescent="0.25">
      <c r="B42" s="94" t="s">
        <v>247</v>
      </c>
      <c r="C42" s="95">
        <f t="shared" ref="C42:I42" si="13">SUM(C37:C41)</f>
        <v>1141.71</v>
      </c>
      <c r="D42" s="96">
        <f t="shared" si="13"/>
        <v>1230.9760000000001</v>
      </c>
      <c r="E42" s="96">
        <f t="shared" si="13"/>
        <v>925.27700000000004</v>
      </c>
      <c r="F42" s="96">
        <f t="shared" si="13"/>
        <v>900.02300000000002</v>
      </c>
      <c r="G42" s="96">
        <f t="shared" si="13"/>
        <v>1225.6199999999999</v>
      </c>
      <c r="H42" s="96">
        <f t="shared" si="13"/>
        <v>1046.5150000000001</v>
      </c>
      <c r="I42" s="96">
        <f t="shared" si="13"/>
        <v>824.46699999999998</v>
      </c>
      <c r="J42" s="96">
        <f>SUM(J37:J41)</f>
        <v>681.80799999999999</v>
      </c>
      <c r="K42" s="96">
        <f>SUM(K37:K41)</f>
        <v>801.58299999999997</v>
      </c>
      <c r="L42" s="97">
        <f>SUM(L37:L41)</f>
        <v>763.46799999999996</v>
      </c>
      <c r="M42" s="97">
        <f t="shared" ref="M42:AA42" si="14">SUM(M37:M41)</f>
        <v>633.35199999999986</v>
      </c>
      <c r="N42" s="97">
        <f t="shared" si="14"/>
        <v>503.72199999999998</v>
      </c>
      <c r="O42" s="97">
        <f t="shared" si="14"/>
        <v>651.4</v>
      </c>
      <c r="P42" s="97">
        <f t="shared" si="14"/>
        <v>610.26199999999994</v>
      </c>
      <c r="Q42" s="97">
        <f t="shared" si="14"/>
        <v>542.67700000000002</v>
      </c>
      <c r="R42" s="97">
        <f t="shared" si="14"/>
        <v>423.75400000000002</v>
      </c>
      <c r="S42" s="97">
        <f t="shared" si="14"/>
        <v>615.65699999999993</v>
      </c>
      <c r="T42" s="97">
        <f t="shared" si="14"/>
        <v>619.84899999999993</v>
      </c>
      <c r="U42" s="97">
        <f t="shared" si="14"/>
        <v>488.99700000000007</v>
      </c>
      <c r="V42" s="97">
        <f t="shared" si="14"/>
        <v>485.94499999999994</v>
      </c>
      <c r="W42" s="97">
        <f t="shared" si="14"/>
        <v>617.15800000000002</v>
      </c>
      <c r="X42" s="97">
        <f t="shared" si="14"/>
        <v>495.56299999999999</v>
      </c>
      <c r="Y42" s="97">
        <f t="shared" si="14"/>
        <v>345.803</v>
      </c>
      <c r="Z42" s="97">
        <f t="shared" si="14"/>
        <v>290.40000000000003</v>
      </c>
      <c r="AA42" s="97">
        <f t="shared" si="14"/>
        <v>370.70000000000005</v>
      </c>
    </row>
    <row r="43" spans="2:27" x14ac:dyDescent="0.25">
      <c r="B43" s="26" t="s">
        <v>248</v>
      </c>
      <c r="C43" s="68">
        <f t="shared" ref="C43:I43" si="15">C42+C35+C29</f>
        <v>3979.2422370000004</v>
      </c>
      <c r="D43" s="69">
        <f t="shared" si="15"/>
        <v>4039.546237</v>
      </c>
      <c r="E43" s="69">
        <f t="shared" si="15"/>
        <v>3736.4262370000006</v>
      </c>
      <c r="F43" s="69">
        <f t="shared" si="15"/>
        <v>3723.9912370000002</v>
      </c>
      <c r="G43" s="69">
        <f t="shared" si="15"/>
        <v>3937.1582370000001</v>
      </c>
      <c r="H43" s="69">
        <f t="shared" si="15"/>
        <v>3614.106237</v>
      </c>
      <c r="I43" s="69">
        <f t="shared" si="15"/>
        <v>3354.363237</v>
      </c>
      <c r="J43" s="69">
        <f>J42+J35+J29</f>
        <v>3157.7882369999998</v>
      </c>
      <c r="K43" s="69">
        <f>K42+K35+K29</f>
        <v>3217.7062369999999</v>
      </c>
      <c r="L43" s="70">
        <f>L42+L35+L29</f>
        <v>3055.0342369999998</v>
      </c>
      <c r="M43" s="70">
        <f t="shared" ref="M43:AA43" si="16">M42+M35+M29</f>
        <v>3083.9422370000002</v>
      </c>
      <c r="N43" s="70">
        <f t="shared" si="16"/>
        <v>2863.5902369999999</v>
      </c>
      <c r="O43" s="70">
        <f t="shared" si="16"/>
        <v>3006.5540000000001</v>
      </c>
      <c r="P43" s="70">
        <f t="shared" si="16"/>
        <v>2782.5299999999997</v>
      </c>
      <c r="Q43" s="70">
        <f t="shared" si="16"/>
        <v>2685.9090000000001</v>
      </c>
      <c r="R43" s="70">
        <f t="shared" si="16"/>
        <v>2536.2150000000001</v>
      </c>
      <c r="S43" s="70">
        <f t="shared" si="16"/>
        <v>2755.1390000000001</v>
      </c>
      <c r="T43" s="70">
        <f t="shared" si="16"/>
        <v>2721.0129999999999</v>
      </c>
      <c r="U43" s="70">
        <f t="shared" si="16"/>
        <v>2512.5840000000003</v>
      </c>
      <c r="V43" s="70">
        <f t="shared" si="16"/>
        <v>2126.9750000000004</v>
      </c>
      <c r="W43" s="70">
        <f t="shared" si="16"/>
        <v>2278.069</v>
      </c>
      <c r="X43" s="70">
        <f t="shared" si="16"/>
        <v>2075.7489999999998</v>
      </c>
      <c r="Y43" s="70">
        <f t="shared" si="16"/>
        <v>1914.0419999999999</v>
      </c>
      <c r="Z43" s="70">
        <f t="shared" si="16"/>
        <v>1756.1</v>
      </c>
      <c r="AA43" s="70">
        <f t="shared" si="16"/>
        <v>1774.2000000000003</v>
      </c>
    </row>
    <row r="44" spans="2:27" x14ac:dyDescent="0.25">
      <c r="B44" s="26"/>
      <c r="C44" s="98"/>
      <c r="D44" s="99"/>
      <c r="E44" s="99"/>
      <c r="F44" s="99"/>
      <c r="G44" s="99"/>
      <c r="H44" s="99"/>
      <c r="I44" s="99"/>
      <c r="J44" s="99"/>
      <c r="K44" s="99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</row>
    <row r="45" spans="2:27" x14ac:dyDescent="0.25">
      <c r="B45" s="15"/>
      <c r="C45" s="30"/>
      <c r="D45" s="31"/>
      <c r="E45" s="31"/>
      <c r="F45" s="31"/>
      <c r="G45" s="31"/>
      <c r="H45" s="31"/>
      <c r="I45" s="31"/>
      <c r="J45" s="31"/>
      <c r="K45" s="31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spans="2:27" x14ac:dyDescent="0.25">
      <c r="B46" s="15"/>
      <c r="C46" s="89" t="s">
        <v>211</v>
      </c>
      <c r="D46" s="90" t="s">
        <v>212</v>
      </c>
      <c r="E46" s="90" t="s">
        <v>213</v>
      </c>
      <c r="F46" s="90" t="s">
        <v>214</v>
      </c>
      <c r="G46" s="101" t="s">
        <v>211</v>
      </c>
      <c r="H46" s="101" t="s">
        <v>212</v>
      </c>
      <c r="I46" s="101" t="s">
        <v>213</v>
      </c>
      <c r="J46" s="90" t="s">
        <v>214</v>
      </c>
      <c r="K46" s="101" t="s">
        <v>211</v>
      </c>
      <c r="L46" s="102" t="s">
        <v>212</v>
      </c>
      <c r="M46" s="102" t="s">
        <v>213</v>
      </c>
      <c r="N46" s="102" t="s">
        <v>214</v>
      </c>
      <c r="O46" s="102" t="s">
        <v>211</v>
      </c>
      <c r="P46" s="102" t="s">
        <v>212</v>
      </c>
      <c r="Q46" s="102" t="s">
        <v>213</v>
      </c>
      <c r="R46" s="102" t="s">
        <v>214</v>
      </c>
      <c r="S46" s="102" t="s">
        <v>211</v>
      </c>
      <c r="T46" s="102" t="s">
        <v>212</v>
      </c>
      <c r="U46" s="102" t="s">
        <v>213</v>
      </c>
      <c r="V46" s="102" t="s">
        <v>214</v>
      </c>
      <c r="W46" s="102" t="s">
        <v>211</v>
      </c>
      <c r="X46" s="102" t="s">
        <v>212</v>
      </c>
      <c r="Y46" s="102" t="s">
        <v>213</v>
      </c>
      <c r="Z46" s="102" t="s">
        <v>214</v>
      </c>
      <c r="AA46" s="102" t="s">
        <v>211</v>
      </c>
    </row>
    <row r="47" spans="2:27" x14ac:dyDescent="0.25">
      <c r="B47" s="103" t="s">
        <v>249</v>
      </c>
      <c r="C47" s="92">
        <v>2023</v>
      </c>
      <c r="D47" s="93">
        <v>2023</v>
      </c>
      <c r="E47" s="93">
        <v>2023</v>
      </c>
      <c r="F47" s="93">
        <v>2022</v>
      </c>
      <c r="G47" s="104">
        <v>2022</v>
      </c>
      <c r="H47" s="104">
        <v>2022</v>
      </c>
      <c r="I47" s="104">
        <v>2022</v>
      </c>
      <c r="J47" s="93">
        <v>2021</v>
      </c>
      <c r="K47" s="104">
        <v>2021</v>
      </c>
      <c r="L47" s="105">
        <v>2021</v>
      </c>
      <c r="M47" s="105">
        <v>2021</v>
      </c>
      <c r="N47" s="105">
        <v>2020</v>
      </c>
      <c r="O47" s="105">
        <v>2020</v>
      </c>
      <c r="P47" s="105">
        <v>2020</v>
      </c>
      <c r="Q47" s="105">
        <v>2020</v>
      </c>
      <c r="R47" s="105">
        <v>2019</v>
      </c>
      <c r="S47" s="105">
        <v>2019</v>
      </c>
      <c r="T47" s="105">
        <v>2019</v>
      </c>
      <c r="U47" s="105">
        <v>2019</v>
      </c>
      <c r="V47" s="105">
        <v>2018</v>
      </c>
      <c r="W47" s="105">
        <v>2018</v>
      </c>
      <c r="X47" s="105">
        <v>2018</v>
      </c>
      <c r="Y47" s="105">
        <v>2018</v>
      </c>
      <c r="Z47" s="105">
        <v>2017</v>
      </c>
      <c r="AA47" s="105">
        <v>2017</v>
      </c>
    </row>
    <row r="48" spans="2:27" x14ac:dyDescent="0.25">
      <c r="B48" s="106" t="s">
        <v>250</v>
      </c>
      <c r="C48" s="30"/>
      <c r="D48" s="31"/>
      <c r="E48" s="31"/>
      <c r="F48" s="31"/>
      <c r="G48" s="31"/>
      <c r="H48" s="31"/>
      <c r="I48" s="31"/>
      <c r="J48" s="31"/>
      <c r="K48" s="31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spans="2:27" x14ac:dyDescent="0.25">
      <c r="B49" s="107" t="s">
        <v>251</v>
      </c>
      <c r="C49" s="53">
        <v>1736.423237</v>
      </c>
      <c r="D49" s="54">
        <v>1736.423237</v>
      </c>
      <c r="E49" s="54">
        <v>1736.423237</v>
      </c>
      <c r="F49" s="54">
        <v>1450.9760000000001</v>
      </c>
      <c r="G49" s="54">
        <v>1450.9760000000001</v>
      </c>
      <c r="H49" s="54">
        <v>1450.9760000000001</v>
      </c>
      <c r="I49" s="54">
        <v>1450.9760000000001</v>
      </c>
      <c r="J49" s="54">
        <v>1406.8322370000001</v>
      </c>
      <c r="K49" s="54">
        <v>1406.8322370000001</v>
      </c>
      <c r="L49" s="55">
        <v>1406.8322370000001</v>
      </c>
      <c r="M49" s="55">
        <v>1406.8322370000001</v>
      </c>
      <c r="N49" s="55">
        <v>1195.499237</v>
      </c>
      <c r="O49" s="55">
        <v>1195.499237</v>
      </c>
      <c r="P49" s="55">
        <v>1195.499237</v>
      </c>
      <c r="Q49" s="55">
        <v>1195.499237</v>
      </c>
      <c r="R49" s="55">
        <v>1089.981</v>
      </c>
      <c r="S49" s="55">
        <v>1089.981</v>
      </c>
      <c r="T49" s="55">
        <v>1089.981</v>
      </c>
      <c r="U49" s="55">
        <v>1089.981</v>
      </c>
      <c r="V49" s="55">
        <v>1009.3580000000001</v>
      </c>
      <c r="W49" s="55">
        <v>1009.3580000000001</v>
      </c>
      <c r="X49" s="55">
        <v>1009.3580000000001</v>
      </c>
      <c r="Y49" s="55">
        <v>1009.3580000000001</v>
      </c>
      <c r="Z49" s="55">
        <v>963.9</v>
      </c>
      <c r="AA49" s="55">
        <v>963.9</v>
      </c>
    </row>
    <row r="50" spans="2:27" x14ac:dyDescent="0.25">
      <c r="B50" s="107" t="s">
        <v>252</v>
      </c>
      <c r="C50" s="53">
        <v>167.39400000000001</v>
      </c>
      <c r="D50" s="54">
        <v>83.763999999999996</v>
      </c>
      <c r="E50" s="54">
        <v>-20.036000000000001</v>
      </c>
      <c r="F50" s="54">
        <v>331.31599999999997</v>
      </c>
      <c r="G50" s="54">
        <v>283.20600000000002</v>
      </c>
      <c r="H50" s="54">
        <v>179.114</v>
      </c>
      <c r="I50" s="54">
        <v>39.508000000000003</v>
      </c>
      <c r="J50" s="54">
        <v>258.61200000000002</v>
      </c>
      <c r="K50" s="54">
        <v>212.83699999999999</v>
      </c>
      <c r="L50" s="55">
        <v>127.196</v>
      </c>
      <c r="M50" s="55">
        <v>12.465999999999999</v>
      </c>
      <c r="N50" s="55">
        <v>255.62799999999999</v>
      </c>
      <c r="O50" s="55">
        <v>199.94</v>
      </c>
      <c r="P50" s="55">
        <v>101.99299999999999</v>
      </c>
      <c r="Q50" s="55">
        <v>-6.8449999999999998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  <c r="Z50" s="55">
        <v>0</v>
      </c>
      <c r="AA50" s="55">
        <v>0</v>
      </c>
    </row>
    <row r="51" spans="2:27" x14ac:dyDescent="0.25">
      <c r="B51" s="107" t="s">
        <v>253</v>
      </c>
      <c r="C51" s="53">
        <v>32.848999999999997</v>
      </c>
      <c r="D51" s="54">
        <v>68.111999999999995</v>
      </c>
      <c r="E51" s="54">
        <v>10.512</v>
      </c>
      <c r="F51" s="54">
        <v>99.448999999999998</v>
      </c>
      <c r="G51" s="54">
        <v>74.60199999999999</v>
      </c>
      <c r="H51" s="54">
        <v>46.477000000000004</v>
      </c>
      <c r="I51" s="54">
        <v>13.520000000000001</v>
      </c>
      <c r="J51" s="54">
        <v>28.492000000000001</v>
      </c>
      <c r="K51" s="54">
        <v>21.959</v>
      </c>
      <c r="L51" s="55">
        <v>15.132000000000001</v>
      </c>
      <c r="M51" s="55">
        <v>33.51</v>
      </c>
      <c r="N51" s="55">
        <v>-51.385999999999996</v>
      </c>
      <c r="O51" s="55">
        <v>-10.651</v>
      </c>
      <c r="P51" s="55">
        <v>-18.428000000000001</v>
      </c>
      <c r="Q51" s="55">
        <v>30.139000000000003</v>
      </c>
      <c r="R51" s="55">
        <v>208.98400000000001</v>
      </c>
      <c r="S51" s="55">
        <v>172.76899999999998</v>
      </c>
      <c r="T51" s="55">
        <v>88.215000000000003</v>
      </c>
      <c r="U51" s="55">
        <v>21.476000000000006</v>
      </c>
      <c r="V51" s="55">
        <v>181.72900000000004</v>
      </c>
      <c r="W51" s="55">
        <v>189.678</v>
      </c>
      <c r="X51" s="55">
        <v>122.24500000000003</v>
      </c>
      <c r="Y51" s="55">
        <v>35.835999999999999</v>
      </c>
      <c r="Z51" s="55">
        <v>135.80000000000001</v>
      </c>
      <c r="AA51" s="55">
        <v>97.7</v>
      </c>
    </row>
    <row r="52" spans="2:27" x14ac:dyDescent="0.25">
      <c r="B52" s="107" t="s">
        <v>254</v>
      </c>
      <c r="C52" s="53">
        <v>-1.103</v>
      </c>
      <c r="D52" s="54">
        <v>-1.103</v>
      </c>
      <c r="E52" s="54">
        <v>-1.103</v>
      </c>
      <c r="F52" s="54">
        <v>-9.4700000000000006</v>
      </c>
      <c r="G52" s="54">
        <v>0</v>
      </c>
      <c r="H52" s="54">
        <v>0</v>
      </c>
      <c r="I52" s="54">
        <v>0</v>
      </c>
      <c r="J52" s="54">
        <v>8.3420000000000005</v>
      </c>
      <c r="K52" s="54">
        <v>1.0309999999999999</v>
      </c>
      <c r="L52" s="55">
        <v>1.0309999999999999</v>
      </c>
      <c r="M52" s="55">
        <v>1.161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-9.9830000000000005</v>
      </c>
      <c r="W52" s="55">
        <v>-9.4025141919999999</v>
      </c>
      <c r="X52" s="55">
        <v>-9.0329999999999995</v>
      </c>
      <c r="Y52" s="55">
        <v>0</v>
      </c>
      <c r="Z52" s="55">
        <v>0</v>
      </c>
      <c r="AA52" s="55">
        <v>0</v>
      </c>
    </row>
    <row r="53" spans="2:27" x14ac:dyDescent="0.25">
      <c r="B53" s="107" t="s">
        <v>255</v>
      </c>
      <c r="C53" s="53">
        <v>-167.34925899999999</v>
      </c>
      <c r="D53" s="54">
        <v>-167.34925899999999</v>
      </c>
      <c r="E53" s="54">
        <v>0</v>
      </c>
      <c r="F53" s="54">
        <v>-143.445606</v>
      </c>
      <c r="G53" s="54">
        <v>-143.445606</v>
      </c>
      <c r="H53" s="54">
        <v>-143.445606</v>
      </c>
      <c r="I53" s="54">
        <v>0</v>
      </c>
      <c r="J53" s="54">
        <v>-239.08199999999999</v>
      </c>
      <c r="K53" s="54">
        <v>-239.08199999999999</v>
      </c>
      <c r="L53" s="55">
        <v>-239.08199999999999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-95.536000000000001</v>
      </c>
      <c r="S53" s="55">
        <v>-95.536000000000001</v>
      </c>
      <c r="T53" s="55">
        <v>-95.536000000000001</v>
      </c>
      <c r="U53" s="55">
        <v>0</v>
      </c>
      <c r="V53" s="55">
        <v>-90.314999999999998</v>
      </c>
      <c r="W53" s="55">
        <v>-90.314999999999998</v>
      </c>
      <c r="X53" s="55">
        <v>-90.314999999999998</v>
      </c>
      <c r="Y53" s="55">
        <v>0</v>
      </c>
      <c r="Z53" s="55">
        <v>-90.3</v>
      </c>
      <c r="AA53" s="55">
        <v>-90.3</v>
      </c>
    </row>
    <row r="54" spans="2:27" x14ac:dyDescent="0.25">
      <c r="B54" s="107" t="s">
        <v>256</v>
      </c>
      <c r="C54" s="53">
        <v>-14.989000000000001</v>
      </c>
      <c r="D54" s="54">
        <v>-14.989000000000001</v>
      </c>
      <c r="E54" s="54">
        <v>-14.989000000000001</v>
      </c>
      <c r="F54" s="54">
        <v>0</v>
      </c>
      <c r="G54" s="54">
        <v>0</v>
      </c>
      <c r="H54" s="54">
        <v>0</v>
      </c>
      <c r="I54" s="54">
        <v>0</v>
      </c>
      <c r="J54" s="54">
        <v>-19.959</v>
      </c>
      <c r="K54" s="54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-14.8</v>
      </c>
      <c r="S54" s="55">
        <v>-14.8</v>
      </c>
      <c r="T54" s="55">
        <v>-14.8</v>
      </c>
      <c r="U54" s="55">
        <v>-14.8</v>
      </c>
      <c r="V54" s="55">
        <v>-0.8</v>
      </c>
      <c r="W54" s="55">
        <v>0</v>
      </c>
      <c r="X54" s="55">
        <v>0</v>
      </c>
      <c r="Y54" s="55">
        <v>0</v>
      </c>
      <c r="Z54" s="55">
        <v>0</v>
      </c>
      <c r="AA54" s="55">
        <v>0</v>
      </c>
    </row>
    <row r="55" spans="2:27" x14ac:dyDescent="0.25">
      <c r="B55" s="107" t="s">
        <v>257</v>
      </c>
      <c r="C55" s="53">
        <v>5.3369999999999997</v>
      </c>
      <c r="D55" s="54">
        <v>1.597</v>
      </c>
      <c r="E55" s="54">
        <v>1.7210000000000001</v>
      </c>
      <c r="F55" s="54">
        <v>7.5490000000000004</v>
      </c>
      <c r="G55" s="54">
        <v>5.8979999999999997</v>
      </c>
      <c r="H55" s="54">
        <v>3.4119999999999999</v>
      </c>
      <c r="I55" s="54">
        <v>2.117</v>
      </c>
      <c r="J55" s="54">
        <v>7.7549999999999999</v>
      </c>
      <c r="K55" s="54">
        <v>5.7869999999999999</v>
      </c>
      <c r="L55" s="55">
        <v>4.3209999999999997</v>
      </c>
      <c r="M55" s="55">
        <v>2.8719999999999999</v>
      </c>
      <c r="N55" s="55">
        <v>7.5270000000000001</v>
      </c>
      <c r="O55" s="55">
        <v>4.7480000000000002</v>
      </c>
      <c r="P55" s="55">
        <v>3.4950000000000001</v>
      </c>
      <c r="Q55" s="55">
        <v>0.77400000000000002</v>
      </c>
      <c r="R55" s="55">
        <v>6.8559999999999999</v>
      </c>
      <c r="S55" s="55">
        <v>11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</row>
    <row r="56" spans="2:27" x14ac:dyDescent="0.25">
      <c r="B56" s="107" t="s">
        <v>258</v>
      </c>
      <c r="C56" s="53">
        <v>-1.6E-2</v>
      </c>
      <c r="D56" s="54">
        <v>-1.6E-2</v>
      </c>
      <c r="E56" s="54">
        <v>-1.6E-2</v>
      </c>
      <c r="F56" s="54">
        <v>-1.6E-2</v>
      </c>
      <c r="G56" s="54">
        <v>0</v>
      </c>
      <c r="H56" s="54">
        <v>0</v>
      </c>
      <c r="I56" s="54">
        <v>0</v>
      </c>
      <c r="J56" s="54">
        <v>-1.6E-2</v>
      </c>
      <c r="K56" s="54">
        <v>-1.6E-2</v>
      </c>
      <c r="L56" s="55">
        <v>0</v>
      </c>
      <c r="M56" s="55">
        <v>0</v>
      </c>
      <c r="N56" s="55">
        <v>-0.38200000000000001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</row>
    <row r="57" spans="2:27" x14ac:dyDescent="0.25">
      <c r="B57" s="108" t="s">
        <v>259</v>
      </c>
      <c r="C57" s="95">
        <f t="shared" ref="C57:H57" si="17">SUM(C49:C56)</f>
        <v>1758.5459779999996</v>
      </c>
      <c r="D57" s="96">
        <f t="shared" si="17"/>
        <v>1706.4389779999997</v>
      </c>
      <c r="E57" s="96">
        <f t="shared" si="17"/>
        <v>1712.5122369999997</v>
      </c>
      <c r="F57" s="96">
        <f t="shared" si="17"/>
        <v>1736.3583940000001</v>
      </c>
      <c r="G57" s="96">
        <f t="shared" si="17"/>
        <v>1671.2363940000002</v>
      </c>
      <c r="H57" s="96">
        <f t="shared" si="17"/>
        <v>1536.5333940000003</v>
      </c>
      <c r="I57" s="96">
        <f t="shared" ref="I57" si="18">SUM(I49:I56)</f>
        <v>1506.1210000000001</v>
      </c>
      <c r="J57" s="96">
        <f>SUM(J49:J56)</f>
        <v>1450.9762370000001</v>
      </c>
      <c r="K57" s="96">
        <f>SUM(K49:K56)</f>
        <v>1409.3482369999999</v>
      </c>
      <c r="L57" s="97">
        <f>SUM(L49:L56)</f>
        <v>1315.430237</v>
      </c>
      <c r="M57" s="97">
        <f t="shared" ref="M57:AA57" si="19">SUM(M49:M56)</f>
        <v>1456.8412370000001</v>
      </c>
      <c r="N57" s="97">
        <f t="shared" si="19"/>
        <v>1406.8862369999999</v>
      </c>
      <c r="O57" s="97">
        <f t="shared" si="19"/>
        <v>1389.536237</v>
      </c>
      <c r="P57" s="97">
        <f t="shared" si="19"/>
        <v>1282.5592369999997</v>
      </c>
      <c r="Q57" s="97">
        <f t="shared" si="19"/>
        <v>1219.5672369999997</v>
      </c>
      <c r="R57" s="97">
        <f t="shared" si="19"/>
        <v>1195.4849999999999</v>
      </c>
      <c r="S57" s="97">
        <f t="shared" si="19"/>
        <v>1163.414</v>
      </c>
      <c r="T57" s="97">
        <f t="shared" si="19"/>
        <v>1067.8599999999999</v>
      </c>
      <c r="U57" s="97">
        <f t="shared" si="19"/>
        <v>1096.6570000000002</v>
      </c>
      <c r="V57" s="97">
        <f t="shared" si="19"/>
        <v>1089.989</v>
      </c>
      <c r="W57" s="97">
        <f t="shared" si="19"/>
        <v>1099.3184858080001</v>
      </c>
      <c r="X57" s="97">
        <f t="shared" si="19"/>
        <v>1032.2550000000001</v>
      </c>
      <c r="Y57" s="97">
        <f t="shared" si="19"/>
        <v>1045.194</v>
      </c>
      <c r="Z57" s="97">
        <f t="shared" si="19"/>
        <v>1009.4000000000001</v>
      </c>
      <c r="AA57" s="97">
        <f t="shared" si="19"/>
        <v>971.3</v>
      </c>
    </row>
    <row r="58" spans="2:27" x14ac:dyDescent="0.25">
      <c r="B58" s="106" t="s">
        <v>130</v>
      </c>
      <c r="C58" s="53"/>
      <c r="D58" s="54"/>
      <c r="E58" s="54"/>
      <c r="F58" s="54"/>
      <c r="G58" s="54"/>
      <c r="H58" s="54"/>
      <c r="I58" s="54"/>
      <c r="J58" s="54"/>
      <c r="K58" s="54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</row>
    <row r="59" spans="2:27" x14ac:dyDescent="0.25">
      <c r="B59" s="107" t="s">
        <v>251</v>
      </c>
      <c r="C59" s="53">
        <v>17.888999999999999</v>
      </c>
      <c r="D59" s="54">
        <v>17.888999999999999</v>
      </c>
      <c r="E59" s="54">
        <v>17.888999999999999</v>
      </c>
      <c r="F59" s="54">
        <v>9.0190000000000001</v>
      </c>
      <c r="G59" s="54">
        <v>9.0190000000000001</v>
      </c>
      <c r="H59" s="54">
        <v>9.0190000000000001</v>
      </c>
      <c r="I59" s="54">
        <v>9.0190000000000001</v>
      </c>
      <c r="J59" s="54">
        <v>11.193</v>
      </c>
      <c r="K59" s="54">
        <v>11.193</v>
      </c>
      <c r="L59" s="55">
        <v>11.193</v>
      </c>
      <c r="M59" s="55">
        <v>11.193</v>
      </c>
      <c r="N59" s="55">
        <v>14.122</v>
      </c>
      <c r="O59" s="55">
        <v>14.121</v>
      </c>
      <c r="P59" s="55">
        <v>14.121</v>
      </c>
      <c r="Q59" s="55">
        <v>14.121</v>
      </c>
      <c r="R59" s="55">
        <v>15.600000000000001</v>
      </c>
      <c r="S59" s="55">
        <v>15.600000000000001</v>
      </c>
      <c r="T59" s="55">
        <v>15.6</v>
      </c>
      <c r="U59" s="55">
        <v>15.600000000000001</v>
      </c>
      <c r="V59" s="55">
        <v>0.47299999999999998</v>
      </c>
      <c r="W59" s="55">
        <v>0.47299999999999998</v>
      </c>
      <c r="X59" s="55">
        <v>0.47299999999999998</v>
      </c>
      <c r="Y59" s="55">
        <v>0.47299999999999998</v>
      </c>
      <c r="Z59" s="55">
        <v>-0.2</v>
      </c>
      <c r="AA59" s="55">
        <v>-0.2</v>
      </c>
    </row>
    <row r="60" spans="2:27" x14ac:dyDescent="0.25">
      <c r="B60" s="107" t="s">
        <v>252</v>
      </c>
      <c r="C60" s="53">
        <v>-4.7370000000000001</v>
      </c>
      <c r="D60" s="54">
        <v>-2.6469999999999998</v>
      </c>
      <c r="E60" s="54">
        <v>-2.1619999999999999</v>
      </c>
      <c r="F60" s="54">
        <v>-1.179</v>
      </c>
      <c r="G60" s="54">
        <v>-0.21199999999999999</v>
      </c>
      <c r="H60" s="54">
        <v>-0.28499999999999998</v>
      </c>
      <c r="I60" s="54">
        <v>-0.93700000000000006</v>
      </c>
      <c r="J60" s="54">
        <v>-2.2610000000000001</v>
      </c>
      <c r="K60" s="54">
        <v>-0.111</v>
      </c>
      <c r="L60" s="55">
        <v>-0.27900000000000003</v>
      </c>
      <c r="M60" s="55">
        <v>-1.2170000000000001</v>
      </c>
      <c r="N60" s="55">
        <v>-2.3149999999999999</v>
      </c>
      <c r="O60" s="55">
        <v>-2.1389999999999998</v>
      </c>
      <c r="P60" s="55">
        <v>-2.2160000000000002</v>
      </c>
      <c r="Q60" s="55">
        <v>-1.9850000000000001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  <c r="X60" s="55">
        <v>0</v>
      </c>
      <c r="Y60" s="55">
        <v>0</v>
      </c>
      <c r="Z60" s="55">
        <v>0</v>
      </c>
      <c r="AA60" s="55">
        <v>0.7</v>
      </c>
    </row>
    <row r="61" spans="2:27" x14ac:dyDescent="0.25">
      <c r="B61" s="107" t="s">
        <v>253</v>
      </c>
      <c r="C61" s="53">
        <v>0.58100000000000041</v>
      </c>
      <c r="D61" s="54">
        <v>1.1019999999999999</v>
      </c>
      <c r="E61" s="54">
        <v>0.252</v>
      </c>
      <c r="F61" s="54">
        <v>0.63400000000000001</v>
      </c>
      <c r="G61" s="54">
        <v>0.20099999999999998</v>
      </c>
      <c r="H61" s="54">
        <v>0.13699999999999998</v>
      </c>
      <c r="I61" s="54">
        <v>0.27100000000000002</v>
      </c>
      <c r="J61" s="54">
        <v>0.63200000000000012</v>
      </c>
      <c r="K61" s="54">
        <v>0.45300000000000001</v>
      </c>
      <c r="L61" s="55">
        <v>0.33800000000000002</v>
      </c>
      <c r="M61" s="55">
        <v>0.65900000000000003</v>
      </c>
      <c r="N61" s="55">
        <v>-0.61399999999999988</v>
      </c>
      <c r="O61" s="55">
        <v>-0.25600000000000023</v>
      </c>
      <c r="P61" s="55">
        <v>-0.25600000000000023</v>
      </c>
      <c r="Q61" s="55">
        <v>0.26899999999999991</v>
      </c>
      <c r="R61" s="55">
        <v>-1.788</v>
      </c>
      <c r="S61" s="55">
        <v>-0.30400000000000005</v>
      </c>
      <c r="T61" s="55">
        <v>0.27400000000000002</v>
      </c>
      <c r="U61" s="55">
        <v>4.9999999999999989E-2</v>
      </c>
      <c r="V61" s="55">
        <v>-0.27999999999999997</v>
      </c>
      <c r="W61" s="55">
        <v>0.65100000000000002</v>
      </c>
      <c r="X61" s="55">
        <v>0.19700000000000001</v>
      </c>
      <c r="Y61" s="55">
        <v>0.113</v>
      </c>
      <c r="Z61" s="55">
        <v>0.7</v>
      </c>
      <c r="AA61" s="55">
        <v>0</v>
      </c>
    </row>
    <row r="62" spans="2:27" x14ac:dyDescent="0.25">
      <c r="B62" s="107" t="s">
        <v>260</v>
      </c>
      <c r="C62" s="53">
        <v>4.8339999999999996</v>
      </c>
      <c r="D62" s="54">
        <v>3.3719999999999999</v>
      </c>
      <c r="E62" s="54">
        <v>3.3719999999999999</v>
      </c>
      <c r="F62" s="54">
        <v>9.8889999999999993</v>
      </c>
      <c r="G62" s="54">
        <v>0</v>
      </c>
      <c r="H62" s="54">
        <v>0</v>
      </c>
      <c r="I62" s="54">
        <v>0</v>
      </c>
      <c r="J62" s="54">
        <v>7.7970000000000006</v>
      </c>
      <c r="K62" s="54">
        <v>7.6959999999999997</v>
      </c>
      <c r="L62" s="55">
        <v>7.6959999999999997</v>
      </c>
      <c r="M62" s="55">
        <v>6.5890000000000004</v>
      </c>
      <c r="N62" s="55">
        <v>0</v>
      </c>
      <c r="O62" s="55">
        <v>0</v>
      </c>
      <c r="P62" s="55">
        <v>0</v>
      </c>
      <c r="Q62" s="55">
        <v>0</v>
      </c>
      <c r="R62" s="55">
        <v>0.32599999999999996</v>
      </c>
      <c r="S62" s="55">
        <v>0.32599999999999996</v>
      </c>
      <c r="T62" s="55">
        <v>0.32600000000000001</v>
      </c>
      <c r="U62" s="55">
        <v>0</v>
      </c>
      <c r="V62" s="55">
        <v>15.407896707000001</v>
      </c>
      <c r="W62" s="55">
        <v>16.009896706999999</v>
      </c>
      <c r="X62" s="55">
        <v>5.36</v>
      </c>
      <c r="Y62" s="55">
        <v>5.36</v>
      </c>
      <c r="Z62" s="55">
        <v>0</v>
      </c>
      <c r="AA62" s="55">
        <v>0</v>
      </c>
    </row>
    <row r="63" spans="2:27" x14ac:dyDescent="0.25">
      <c r="B63" s="107" t="s">
        <v>255</v>
      </c>
      <c r="C63" s="53">
        <v>0</v>
      </c>
      <c r="D63" s="54">
        <v>0</v>
      </c>
      <c r="E63" s="54">
        <v>0</v>
      </c>
      <c r="F63" s="54">
        <v>-0.47399999999999998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-0.7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  <c r="AA63" s="55">
        <v>0</v>
      </c>
    </row>
    <row r="64" spans="2:27" x14ac:dyDescent="0.25">
      <c r="B64" s="107" t="s">
        <v>261</v>
      </c>
      <c r="C64" s="53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  <c r="AA64" s="55">
        <v>0</v>
      </c>
    </row>
    <row r="65" spans="2:31" x14ac:dyDescent="0.25">
      <c r="B65" s="107" t="s">
        <v>262</v>
      </c>
      <c r="C65" s="53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-8.3420000000000005</v>
      </c>
      <c r="K65" s="54">
        <v>-1.0309999999999999</v>
      </c>
      <c r="L65" s="55">
        <v>-1.0309999999999999</v>
      </c>
      <c r="M65" s="55">
        <v>-1.161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  <c r="X65" s="55">
        <v>9.695148798</v>
      </c>
      <c r="Y65" s="55">
        <v>0</v>
      </c>
      <c r="Z65" s="55">
        <v>0</v>
      </c>
      <c r="AA65" s="55">
        <v>0</v>
      </c>
    </row>
    <row r="66" spans="2:31" x14ac:dyDescent="0.25">
      <c r="B66" s="108" t="s">
        <v>259</v>
      </c>
      <c r="C66" s="95">
        <f t="shared" ref="C66:I66" si="20">SUM(C59:C65)</f>
        <v>18.567</v>
      </c>
      <c r="D66" s="96">
        <f t="shared" si="20"/>
        <v>19.715999999999998</v>
      </c>
      <c r="E66" s="96">
        <f t="shared" si="20"/>
        <v>19.350999999999999</v>
      </c>
      <c r="F66" s="96">
        <f t="shared" si="20"/>
        <v>17.888999999999999</v>
      </c>
      <c r="G66" s="96">
        <f t="shared" si="20"/>
        <v>9.0080000000000009</v>
      </c>
      <c r="H66" s="96">
        <f t="shared" si="20"/>
        <v>8.8710000000000004</v>
      </c>
      <c r="I66" s="96">
        <f t="shared" si="20"/>
        <v>8.3530000000000015</v>
      </c>
      <c r="J66" s="96">
        <f>SUM(J59:J65)</f>
        <v>9.0189999999999966</v>
      </c>
      <c r="K66" s="96">
        <f>SUM(K59:K65)</f>
        <v>18.2</v>
      </c>
      <c r="L66" s="97">
        <f>SUM(L59:L65)</f>
        <v>17.917000000000002</v>
      </c>
      <c r="M66" s="97">
        <f t="shared" ref="M66:AA66" si="21">SUM(M59:M65)</f>
        <v>16.062999999999999</v>
      </c>
      <c r="N66" s="97">
        <f t="shared" si="21"/>
        <v>11.193000000000001</v>
      </c>
      <c r="O66" s="97">
        <f t="shared" si="21"/>
        <v>11.726000000000001</v>
      </c>
      <c r="P66" s="97">
        <f t="shared" si="21"/>
        <v>11.649000000000001</v>
      </c>
      <c r="Q66" s="97">
        <f t="shared" si="21"/>
        <v>12.405000000000001</v>
      </c>
      <c r="R66" s="97">
        <f t="shared" si="21"/>
        <v>14.138000000000002</v>
      </c>
      <c r="S66" s="97">
        <f t="shared" si="21"/>
        <v>14.922000000000002</v>
      </c>
      <c r="T66" s="97">
        <f t="shared" si="21"/>
        <v>16.2</v>
      </c>
      <c r="U66" s="97">
        <f t="shared" si="21"/>
        <v>15.650000000000002</v>
      </c>
      <c r="V66" s="97">
        <f t="shared" si="21"/>
        <v>15.600896707</v>
      </c>
      <c r="W66" s="97">
        <f t="shared" si="21"/>
        <v>17.133896706999998</v>
      </c>
      <c r="X66" s="97">
        <f t="shared" si="21"/>
        <v>15.725148797999999</v>
      </c>
      <c r="Y66" s="97">
        <f t="shared" si="21"/>
        <v>5.9460000000000006</v>
      </c>
      <c r="Z66" s="97">
        <f t="shared" si="21"/>
        <v>0.49999999999999994</v>
      </c>
      <c r="AA66" s="97">
        <f t="shared" si="21"/>
        <v>0.49999999999999994</v>
      </c>
    </row>
    <row r="67" spans="2:31" x14ac:dyDescent="0.25">
      <c r="B67" s="108" t="s">
        <v>263</v>
      </c>
      <c r="C67" s="95">
        <f>C66+C57</f>
        <v>1777.1129779999997</v>
      </c>
      <c r="D67" s="96">
        <f>D66+D57</f>
        <v>1726.1549779999996</v>
      </c>
      <c r="E67" s="96">
        <f>E66+E57</f>
        <v>1731.8632369999996</v>
      </c>
      <c r="F67" s="96">
        <f>F66+F57</f>
        <v>1754.247394</v>
      </c>
      <c r="G67" s="96">
        <f>G66+G57</f>
        <v>1680.2443940000003</v>
      </c>
      <c r="H67" s="96">
        <f>H66+H57+0.1</f>
        <v>1545.5043940000003</v>
      </c>
      <c r="I67" s="96">
        <f>I66+I57</f>
        <v>1514.4740000000002</v>
      </c>
      <c r="J67" s="96">
        <f>J66+J57</f>
        <v>1459.9952370000001</v>
      </c>
      <c r="K67" s="96">
        <f>K66+K57+0.1</f>
        <v>1427.6482369999999</v>
      </c>
      <c r="L67" s="97">
        <f>L66+L57+0.1</f>
        <v>1333.4472369999999</v>
      </c>
      <c r="M67" s="97">
        <f t="shared" ref="M67:AA67" si="22">M66+M57+0.1</f>
        <v>1473.0042370000001</v>
      </c>
      <c r="N67" s="97">
        <f t="shared" si="22"/>
        <v>1418.1792369999998</v>
      </c>
      <c r="O67" s="97">
        <f t="shared" si="22"/>
        <v>1401.3622370000001</v>
      </c>
      <c r="P67" s="97">
        <f t="shared" si="22"/>
        <v>1294.3082369999997</v>
      </c>
      <c r="Q67" s="97">
        <f t="shared" si="22"/>
        <v>1232.0722369999996</v>
      </c>
      <c r="R67" s="97">
        <f t="shared" si="22"/>
        <v>1209.7229999999997</v>
      </c>
      <c r="S67" s="97">
        <f t="shared" si="22"/>
        <v>1178.4359999999999</v>
      </c>
      <c r="T67" s="97">
        <f t="shared" si="22"/>
        <v>1084.1599999999999</v>
      </c>
      <c r="U67" s="97">
        <f t="shared" si="22"/>
        <v>1112.4070000000002</v>
      </c>
      <c r="V67" s="97">
        <f t="shared" si="22"/>
        <v>1105.6898967069999</v>
      </c>
      <c r="W67" s="97">
        <f t="shared" si="22"/>
        <v>1116.5523825150001</v>
      </c>
      <c r="X67" s="97">
        <f t="shared" si="22"/>
        <v>1048.080148798</v>
      </c>
      <c r="Y67" s="97">
        <f t="shared" si="22"/>
        <v>1051.2399999999998</v>
      </c>
      <c r="Z67" s="97">
        <f t="shared" si="22"/>
        <v>1010.0000000000001</v>
      </c>
      <c r="AA67" s="97">
        <f t="shared" si="22"/>
        <v>971.9</v>
      </c>
    </row>
    <row r="68" spans="2:31" x14ac:dyDescent="0.25">
      <c r="B68" s="15"/>
      <c r="C68" s="42"/>
    </row>
    <row r="69" spans="2:31" x14ac:dyDescent="0.25">
      <c r="B69" s="15"/>
      <c r="C69" s="42"/>
    </row>
    <row r="70" spans="2:31" x14ac:dyDescent="0.25">
      <c r="B70" s="15"/>
      <c r="C70" s="89" t="s">
        <v>211</v>
      </c>
      <c r="D70" s="90" t="s">
        <v>212</v>
      </c>
      <c r="E70" s="90" t="s">
        <v>213</v>
      </c>
      <c r="F70" s="90" t="s">
        <v>214</v>
      </c>
      <c r="G70" s="101" t="s">
        <v>211</v>
      </c>
      <c r="H70" s="101" t="s">
        <v>212</v>
      </c>
      <c r="I70" s="101" t="s">
        <v>213</v>
      </c>
      <c r="J70" s="90" t="s">
        <v>214</v>
      </c>
      <c r="K70" s="101" t="s">
        <v>211</v>
      </c>
      <c r="L70" s="102" t="s">
        <v>212</v>
      </c>
      <c r="M70" s="102" t="s">
        <v>213</v>
      </c>
      <c r="N70" s="102" t="s">
        <v>214</v>
      </c>
      <c r="O70" s="102" t="s">
        <v>211</v>
      </c>
      <c r="P70" s="102" t="s">
        <v>212</v>
      </c>
      <c r="Q70" s="102" t="s">
        <v>213</v>
      </c>
      <c r="R70" s="102" t="s">
        <v>214</v>
      </c>
      <c r="S70" s="102" t="s">
        <v>211</v>
      </c>
      <c r="T70" s="102" t="s">
        <v>212</v>
      </c>
      <c r="U70" s="102" t="s">
        <v>213</v>
      </c>
      <c r="V70" s="102" t="s">
        <v>214</v>
      </c>
      <c r="W70" s="102" t="s">
        <v>211</v>
      </c>
      <c r="X70" s="102" t="s">
        <v>212</v>
      </c>
      <c r="Y70" s="102" t="s">
        <v>213</v>
      </c>
      <c r="Z70" s="102" t="s">
        <v>214</v>
      </c>
      <c r="AA70" s="102" t="s">
        <v>211</v>
      </c>
    </row>
    <row r="71" spans="2:31" x14ac:dyDescent="0.25">
      <c r="B71" s="103" t="s">
        <v>71</v>
      </c>
      <c r="C71" s="92">
        <v>2023</v>
      </c>
      <c r="D71" s="93">
        <v>2023</v>
      </c>
      <c r="E71" s="93">
        <v>2023</v>
      </c>
      <c r="F71" s="93">
        <v>2022</v>
      </c>
      <c r="G71" s="104">
        <v>2022</v>
      </c>
      <c r="H71" s="104">
        <v>2022</v>
      </c>
      <c r="I71" s="104">
        <v>2022</v>
      </c>
      <c r="J71" s="93">
        <v>2021</v>
      </c>
      <c r="K71" s="104">
        <v>2021</v>
      </c>
      <c r="L71" s="105">
        <v>2021</v>
      </c>
      <c r="M71" s="105">
        <v>2021</v>
      </c>
      <c r="N71" s="105">
        <v>2020</v>
      </c>
      <c r="O71" s="105">
        <v>2020</v>
      </c>
      <c r="P71" s="105">
        <v>2020</v>
      </c>
      <c r="Q71" s="105">
        <v>2020</v>
      </c>
      <c r="R71" s="105">
        <v>2019</v>
      </c>
      <c r="S71" s="105">
        <v>2019</v>
      </c>
      <c r="T71" s="105">
        <v>2019</v>
      </c>
      <c r="U71" s="105">
        <v>2019</v>
      </c>
      <c r="V71" s="105">
        <v>2018</v>
      </c>
      <c r="W71" s="105">
        <v>2018</v>
      </c>
      <c r="X71" s="105">
        <v>2018</v>
      </c>
      <c r="Y71" s="105">
        <v>2018</v>
      </c>
      <c r="Z71" s="105">
        <v>2017</v>
      </c>
      <c r="AA71" s="105">
        <v>2017</v>
      </c>
    </row>
    <row r="72" spans="2:31" x14ac:dyDescent="0.25">
      <c r="B72" s="15" t="s">
        <v>236</v>
      </c>
      <c r="C72" s="35">
        <f t="shared" ref="C72:I72" si="23">C29</f>
        <v>1777.084237</v>
      </c>
      <c r="D72" s="36">
        <f t="shared" si="23"/>
        <v>1726.1192369999999</v>
      </c>
      <c r="E72" s="36">
        <f t="shared" si="23"/>
        <v>1731.8442370000002</v>
      </c>
      <c r="F72" s="36">
        <f t="shared" si="23"/>
        <v>1754.3122369999999</v>
      </c>
      <c r="G72" s="36">
        <f t="shared" si="23"/>
        <v>1680.287237</v>
      </c>
      <c r="H72" s="36">
        <f t="shared" si="23"/>
        <v>1545.443237</v>
      </c>
      <c r="I72" s="36">
        <f t="shared" si="23"/>
        <v>1514.4732370000002</v>
      </c>
      <c r="J72" s="36">
        <f>J29</f>
        <v>1460.000237</v>
      </c>
      <c r="K72" s="36">
        <f>K29</f>
        <v>1427.5592369999999</v>
      </c>
      <c r="L72" s="37">
        <f>L29</f>
        <v>1333.3512369999999</v>
      </c>
      <c r="M72" s="37">
        <f t="shared" ref="M72:AA72" si="24">M29</f>
        <v>1472.893237</v>
      </c>
      <c r="N72" s="37">
        <f t="shared" si="24"/>
        <v>1418.0252369999998</v>
      </c>
      <c r="O72" s="37">
        <f t="shared" si="24"/>
        <v>1401.3450000000003</v>
      </c>
      <c r="P72" s="37">
        <f t="shared" si="24"/>
        <v>1294.2380000000001</v>
      </c>
      <c r="Q72" s="37">
        <f t="shared" si="24"/>
        <v>1232.0190000000002</v>
      </c>
      <c r="R72" s="37">
        <f t="shared" si="24"/>
        <v>1209.6210000000001</v>
      </c>
      <c r="S72" s="37">
        <f t="shared" si="24"/>
        <v>1178.3979999999999</v>
      </c>
      <c r="T72" s="37">
        <f t="shared" si="24"/>
        <v>1084.0630000000001</v>
      </c>
      <c r="U72" s="37">
        <f t="shared" si="24"/>
        <v>1112.3220000000001</v>
      </c>
      <c r="V72" s="37">
        <f t="shared" si="24"/>
        <v>1105.5820000000001</v>
      </c>
      <c r="W72" s="37">
        <f t="shared" si="24"/>
        <v>1116.452</v>
      </c>
      <c r="X72" s="37">
        <f t="shared" si="24"/>
        <v>1047.981</v>
      </c>
      <c r="Y72" s="37">
        <f t="shared" si="24"/>
        <v>1051.1399999999999</v>
      </c>
      <c r="Z72" s="37">
        <f t="shared" si="24"/>
        <v>1009.9</v>
      </c>
      <c r="AA72" s="37">
        <f t="shared" si="24"/>
        <v>971.80000000000007</v>
      </c>
    </row>
    <row r="73" spans="2:31" x14ac:dyDescent="0.25">
      <c r="B73" s="15" t="s">
        <v>264</v>
      </c>
      <c r="C73" s="35">
        <f t="shared" ref="C73:I73" si="25">C20</f>
        <v>3979.2419636</v>
      </c>
      <c r="D73" s="36">
        <f t="shared" si="25"/>
        <v>4039.5444447999998</v>
      </c>
      <c r="E73" s="36">
        <f t="shared" si="25"/>
        <v>3736.4242047999996</v>
      </c>
      <c r="F73" s="36">
        <f t="shared" si="25"/>
        <v>3723.9911562000007</v>
      </c>
      <c r="G73" s="36">
        <f t="shared" si="25"/>
        <v>3937.1563894000001</v>
      </c>
      <c r="H73" s="36">
        <f t="shared" si="25"/>
        <v>3614.1060995999997</v>
      </c>
      <c r="I73" s="36">
        <f t="shared" si="25"/>
        <v>3354.3646560999996</v>
      </c>
      <c r="J73" s="36">
        <f>J20</f>
        <v>3157.7883956000001</v>
      </c>
      <c r="K73" s="36">
        <f>K20</f>
        <v>3217.7066117000004</v>
      </c>
      <c r="L73" s="37">
        <f>L20</f>
        <v>3055.0362283999998</v>
      </c>
      <c r="M73" s="37">
        <f t="shared" ref="M73:AA73" si="26">M20</f>
        <v>3083.9410668</v>
      </c>
      <c r="N73" s="37">
        <f t="shared" si="26"/>
        <v>2863.5905529000001</v>
      </c>
      <c r="O73" s="37">
        <f t="shared" si="26"/>
        <v>3006.5540000000001</v>
      </c>
      <c r="P73" s="37">
        <f t="shared" si="26"/>
        <v>2782.549</v>
      </c>
      <c r="Q73" s="37">
        <f t="shared" si="26"/>
        <v>2685.9089999999997</v>
      </c>
      <c r="R73" s="37">
        <f t="shared" si="26"/>
        <v>2536.2150000000001</v>
      </c>
      <c r="S73" s="37">
        <f t="shared" si="26"/>
        <v>2755.1390000000001</v>
      </c>
      <c r="T73" s="37">
        <f t="shared" si="26"/>
        <v>2721.0250000000001</v>
      </c>
      <c r="U73" s="37">
        <f t="shared" si="26"/>
        <v>2512.5839999999998</v>
      </c>
      <c r="V73" s="37">
        <f t="shared" si="26"/>
        <v>2126.9749999999995</v>
      </c>
      <c r="W73" s="37">
        <f t="shared" si="26"/>
        <v>2278.0689999999995</v>
      </c>
      <c r="X73" s="37">
        <f t="shared" si="26"/>
        <v>2075.7490000000003</v>
      </c>
      <c r="Y73" s="37">
        <f t="shared" si="26"/>
        <v>1914.0409999999999</v>
      </c>
      <c r="Z73" s="37">
        <f t="shared" si="26"/>
        <v>1756.3</v>
      </c>
      <c r="AA73" s="37">
        <f t="shared" si="26"/>
        <v>1774.2</v>
      </c>
    </row>
    <row r="74" spans="2:31" x14ac:dyDescent="0.25">
      <c r="B74" s="45" t="s">
        <v>265</v>
      </c>
      <c r="C74" s="56">
        <f t="shared" ref="C74:I74" si="27">C72/C73</f>
        <v>0.44658863503547319</v>
      </c>
      <c r="D74" s="57">
        <f t="shared" si="27"/>
        <v>0.42730542034807617</v>
      </c>
      <c r="E74" s="57">
        <f t="shared" si="27"/>
        <v>0.46350310941011075</v>
      </c>
      <c r="F74" s="57">
        <f t="shared" si="27"/>
        <v>0.47108388914385024</v>
      </c>
      <c r="G74" s="57">
        <f t="shared" si="27"/>
        <v>0.42677685893398459</v>
      </c>
      <c r="H74" s="57">
        <f t="shared" si="27"/>
        <v>0.42761424109022306</v>
      </c>
      <c r="I74" s="57">
        <f t="shared" si="27"/>
        <v>0.45149332057440178</v>
      </c>
      <c r="J74" s="57">
        <f>J72/J73</f>
        <v>0.46234897785878731</v>
      </c>
      <c r="K74" s="57">
        <f>K72/K73</f>
        <v>0.44365736509637288</v>
      </c>
      <c r="L74" s="58">
        <f>L72/L73</f>
        <v>0.43644367441701659</v>
      </c>
      <c r="M74" s="58">
        <f t="shared" ref="M74:AA74" si="28">M72/M73</f>
        <v>0.47760096742974506</v>
      </c>
      <c r="N74" s="58">
        <f t="shared" si="28"/>
        <v>0.49519133786914643</v>
      </c>
      <c r="O74" s="58">
        <f t="shared" si="28"/>
        <v>0.4660967340017842</v>
      </c>
      <c r="P74" s="58">
        <f t="shared" si="28"/>
        <v>0.4651267596725161</v>
      </c>
      <c r="Q74" s="58">
        <f t="shared" si="28"/>
        <v>0.45869722317472422</v>
      </c>
      <c r="R74" s="58">
        <f t="shared" si="28"/>
        <v>0.47693945505408653</v>
      </c>
      <c r="S74" s="58">
        <f t="shared" si="28"/>
        <v>0.42770909199136592</v>
      </c>
      <c r="T74" s="58">
        <f t="shared" si="28"/>
        <v>0.39840244025688853</v>
      </c>
      <c r="U74" s="58">
        <f t="shared" si="28"/>
        <v>0.44270042315003205</v>
      </c>
      <c r="V74" s="58">
        <f t="shared" si="28"/>
        <v>0.51979078268432888</v>
      </c>
      <c r="W74" s="58">
        <f t="shared" si="28"/>
        <v>0.49008699912074666</v>
      </c>
      <c r="X74" s="58">
        <f t="shared" si="28"/>
        <v>0.5048688449326002</v>
      </c>
      <c r="Y74" s="58">
        <f t="shared" si="28"/>
        <v>0.54917318908006663</v>
      </c>
      <c r="Z74" s="58">
        <f t="shared" si="28"/>
        <v>0.57501565791721232</v>
      </c>
      <c r="AA74" s="58">
        <f t="shared" si="28"/>
        <v>0.54773982640063135</v>
      </c>
      <c r="AB74" s="109"/>
      <c r="AC74" s="109"/>
      <c r="AD74" s="109"/>
      <c r="AE74" s="109"/>
    </row>
    <row r="75" spans="2:31" x14ac:dyDescent="0.25">
      <c r="B75" s="15"/>
      <c r="C75" s="42"/>
    </row>
    <row r="76" spans="2:31" x14ac:dyDescent="0.25">
      <c r="B76" s="15"/>
      <c r="C76" s="42"/>
    </row>
    <row r="77" spans="2:31" x14ac:dyDescent="0.25">
      <c r="B77" s="15"/>
      <c r="C77" s="89" t="s">
        <v>211</v>
      </c>
      <c r="D77" s="90" t="s">
        <v>212</v>
      </c>
      <c r="E77" s="90" t="s">
        <v>213</v>
      </c>
      <c r="F77" s="90" t="s">
        <v>214</v>
      </c>
      <c r="G77" s="101" t="s">
        <v>211</v>
      </c>
      <c r="H77" s="101" t="s">
        <v>212</v>
      </c>
      <c r="I77" s="101" t="s">
        <v>213</v>
      </c>
      <c r="J77" s="90" t="s">
        <v>214</v>
      </c>
      <c r="K77" s="101" t="s">
        <v>211</v>
      </c>
      <c r="L77" s="102" t="s">
        <v>212</v>
      </c>
      <c r="M77" s="102" t="s">
        <v>213</v>
      </c>
      <c r="N77" s="102" t="s">
        <v>214</v>
      </c>
      <c r="O77" s="102" t="s">
        <v>211</v>
      </c>
      <c r="P77" s="102" t="s">
        <v>212</v>
      </c>
      <c r="Q77" s="102" t="s">
        <v>213</v>
      </c>
      <c r="R77" s="102" t="s">
        <v>214</v>
      </c>
      <c r="S77" s="102" t="s">
        <v>211</v>
      </c>
      <c r="T77" s="102" t="s">
        <v>212</v>
      </c>
      <c r="U77" s="102" t="s">
        <v>213</v>
      </c>
      <c r="V77" s="102" t="s">
        <v>214</v>
      </c>
      <c r="W77" s="102" t="s">
        <v>211</v>
      </c>
      <c r="X77" s="102" t="s">
        <v>212</v>
      </c>
      <c r="Y77" s="102" t="s">
        <v>213</v>
      </c>
      <c r="Z77" s="102" t="s">
        <v>214</v>
      </c>
      <c r="AA77" s="102" t="s">
        <v>211</v>
      </c>
    </row>
    <row r="78" spans="2:31" x14ac:dyDescent="0.25">
      <c r="B78" s="103" t="s">
        <v>77</v>
      </c>
      <c r="C78" s="92">
        <v>2023</v>
      </c>
      <c r="D78" s="93">
        <v>2023</v>
      </c>
      <c r="E78" s="93">
        <v>2023</v>
      </c>
      <c r="F78" s="93">
        <v>2022</v>
      </c>
      <c r="G78" s="104">
        <v>2022</v>
      </c>
      <c r="H78" s="104">
        <v>2022</v>
      </c>
      <c r="I78" s="104">
        <v>2022</v>
      </c>
      <c r="J78" s="93">
        <v>2021</v>
      </c>
      <c r="K78" s="104">
        <v>2021</v>
      </c>
      <c r="L78" s="105">
        <v>2021</v>
      </c>
      <c r="M78" s="105">
        <v>2021</v>
      </c>
      <c r="N78" s="105">
        <v>2020</v>
      </c>
      <c r="O78" s="105">
        <v>2020</v>
      </c>
      <c r="P78" s="105">
        <v>2020</v>
      </c>
      <c r="Q78" s="105">
        <v>2020</v>
      </c>
      <c r="R78" s="105">
        <v>2019</v>
      </c>
      <c r="S78" s="105">
        <v>2019</v>
      </c>
      <c r="T78" s="105">
        <v>2019</v>
      </c>
      <c r="U78" s="105">
        <v>2019</v>
      </c>
      <c r="V78" s="105">
        <v>2018</v>
      </c>
      <c r="W78" s="105">
        <v>2018</v>
      </c>
      <c r="X78" s="105">
        <v>2018</v>
      </c>
      <c r="Y78" s="105">
        <v>2018</v>
      </c>
      <c r="Z78" s="105">
        <v>2017</v>
      </c>
      <c r="AA78" s="105">
        <v>2017</v>
      </c>
    </row>
    <row r="79" spans="2:31" x14ac:dyDescent="0.25">
      <c r="B79" s="110" t="s">
        <v>266</v>
      </c>
      <c r="C79" s="35">
        <f t="shared" ref="C79:I79" si="29">C20</f>
        <v>3979.2419636</v>
      </c>
      <c r="D79" s="36">
        <f t="shared" si="29"/>
        <v>4039.5444447999998</v>
      </c>
      <c r="E79" s="36">
        <f t="shared" si="29"/>
        <v>3736.4242047999996</v>
      </c>
      <c r="F79" s="36">
        <f t="shared" si="29"/>
        <v>3723.9911562000007</v>
      </c>
      <c r="G79" s="36">
        <f t="shared" si="29"/>
        <v>3937.1563894000001</v>
      </c>
      <c r="H79" s="36">
        <f t="shared" si="29"/>
        <v>3614.1060995999997</v>
      </c>
      <c r="I79" s="36">
        <f t="shared" si="29"/>
        <v>3354.3646560999996</v>
      </c>
      <c r="J79" s="36">
        <f>J20</f>
        <v>3157.7883956000001</v>
      </c>
      <c r="K79" s="36">
        <f>K20</f>
        <v>3217.7066117000004</v>
      </c>
      <c r="L79" s="37">
        <f>L20</f>
        <v>3055.0362283999998</v>
      </c>
      <c r="M79" s="37">
        <f t="shared" ref="M79:AA79" si="30">M20</f>
        <v>3083.9410668</v>
      </c>
      <c r="N79" s="37">
        <f t="shared" si="30"/>
        <v>2863.5905529000001</v>
      </c>
      <c r="O79" s="37">
        <f t="shared" si="30"/>
        <v>3006.5540000000001</v>
      </c>
      <c r="P79" s="37">
        <f t="shared" si="30"/>
        <v>2782.549</v>
      </c>
      <c r="Q79" s="37">
        <f t="shared" si="30"/>
        <v>2685.9089999999997</v>
      </c>
      <c r="R79" s="37">
        <f t="shared" si="30"/>
        <v>2536.2150000000001</v>
      </c>
      <c r="S79" s="37">
        <f t="shared" si="30"/>
        <v>2755.1390000000001</v>
      </c>
      <c r="T79" s="37">
        <f t="shared" si="30"/>
        <v>2721.0250000000001</v>
      </c>
      <c r="U79" s="37">
        <f t="shared" si="30"/>
        <v>2512.5839999999998</v>
      </c>
      <c r="V79" s="37">
        <f t="shared" si="30"/>
        <v>2126.9749999999995</v>
      </c>
      <c r="W79" s="37">
        <f t="shared" si="30"/>
        <v>2278.0689999999995</v>
      </c>
      <c r="X79" s="37">
        <f t="shared" si="30"/>
        <v>2075.7490000000003</v>
      </c>
      <c r="Y79" s="37">
        <f t="shared" si="30"/>
        <v>1914.0409999999999</v>
      </c>
      <c r="Z79" s="37">
        <f t="shared" si="30"/>
        <v>1756.3</v>
      </c>
      <c r="AA79" s="37">
        <f t="shared" si="30"/>
        <v>1774.2</v>
      </c>
    </row>
    <row r="80" spans="2:31" x14ac:dyDescent="0.25">
      <c r="B80" s="110" t="s">
        <v>238</v>
      </c>
      <c r="C80" s="35">
        <f t="shared" ref="C80:AA82" si="31">-C32</f>
        <v>-41.322000000000003</v>
      </c>
      <c r="D80" s="36">
        <f t="shared" si="31"/>
        <v>-43.948999999999998</v>
      </c>
      <c r="E80" s="36">
        <f t="shared" si="31"/>
        <v>-49.536999999999999</v>
      </c>
      <c r="F80" s="36">
        <f t="shared" si="31"/>
        <v>-50.603999999999999</v>
      </c>
      <c r="G80" s="36">
        <f t="shared" si="31"/>
        <v>-33.26</v>
      </c>
      <c r="H80" s="36">
        <f t="shared" si="31"/>
        <v>-32.415999999999997</v>
      </c>
      <c r="I80" s="36">
        <f t="shared" si="31"/>
        <v>-42.012999999999998</v>
      </c>
      <c r="J80" s="36">
        <f t="shared" si="31"/>
        <v>-35.255000000000003</v>
      </c>
      <c r="K80" s="36">
        <f t="shared" si="31"/>
        <v>-40.372999999999998</v>
      </c>
      <c r="L80" s="37">
        <f t="shared" si="31"/>
        <v>-25.177</v>
      </c>
      <c r="M80" s="37">
        <f t="shared" si="31"/>
        <v>-47.731000000000002</v>
      </c>
      <c r="N80" s="37">
        <f t="shared" si="31"/>
        <v>-32.933999999999997</v>
      </c>
      <c r="O80" s="37">
        <f t="shared" si="31"/>
        <v>-41.338999999999999</v>
      </c>
      <c r="P80" s="37">
        <f t="shared" si="31"/>
        <v>-42.756</v>
      </c>
      <c r="Q80" s="37">
        <f t="shared" si="31"/>
        <v>-44.881999999999998</v>
      </c>
      <c r="R80" s="37">
        <f t="shared" si="31"/>
        <v>-43.235999999999997</v>
      </c>
      <c r="S80" s="37">
        <f t="shared" si="31"/>
        <v>-38.680999999999997</v>
      </c>
      <c r="T80" s="37">
        <f t="shared" si="31"/>
        <v>-39.402000000000001</v>
      </c>
      <c r="U80" s="37">
        <f t="shared" si="31"/>
        <v>-42.529000000000003</v>
      </c>
      <c r="V80" s="37">
        <f t="shared" si="31"/>
        <v>-38.057000000000002</v>
      </c>
      <c r="W80" s="37">
        <f t="shared" si="31"/>
        <v>-43.970999999999997</v>
      </c>
      <c r="X80" s="37">
        <f t="shared" si="31"/>
        <v>-44.036000000000001</v>
      </c>
      <c r="Y80" s="37">
        <f t="shared" si="31"/>
        <v>-82.242999999999995</v>
      </c>
      <c r="Z80" s="37">
        <f t="shared" si="31"/>
        <v>-37.1</v>
      </c>
      <c r="AA80" s="37">
        <f t="shared" si="31"/>
        <v>-24</v>
      </c>
    </row>
    <row r="81" spans="2:31" x14ac:dyDescent="0.25">
      <c r="B81" s="110" t="s">
        <v>239</v>
      </c>
      <c r="C81" s="35">
        <f t="shared" si="31"/>
        <v>-5.4260000000000002</v>
      </c>
      <c r="D81" s="36">
        <f t="shared" si="31"/>
        <v>-5.4530000000000003</v>
      </c>
      <c r="E81" s="36">
        <f t="shared" si="31"/>
        <v>-8.5719999999999992</v>
      </c>
      <c r="F81" s="36">
        <f t="shared" si="31"/>
        <v>-5.1310000000000002</v>
      </c>
      <c r="G81" s="36">
        <f t="shared" si="31"/>
        <v>-5.8289999999999997</v>
      </c>
      <c r="H81" s="36">
        <f t="shared" si="31"/>
        <v>-6.44</v>
      </c>
      <c r="I81" s="36">
        <f t="shared" si="31"/>
        <v>-5.9779999999999998</v>
      </c>
      <c r="J81" s="36">
        <f t="shared" si="31"/>
        <v>-5.97</v>
      </c>
      <c r="K81" s="36">
        <f t="shared" si="31"/>
        <v>-5.9720000000000004</v>
      </c>
      <c r="L81" s="37">
        <f t="shared" si="31"/>
        <v>-5.9059999999999997</v>
      </c>
      <c r="M81" s="37">
        <f t="shared" si="31"/>
        <v>-5.8410000000000002</v>
      </c>
      <c r="N81" s="37">
        <f t="shared" si="31"/>
        <v>-5.2679999999999998</v>
      </c>
      <c r="O81" s="37">
        <f t="shared" si="31"/>
        <v>-6.4059999999999997</v>
      </c>
      <c r="P81" s="37">
        <f t="shared" si="31"/>
        <v>-6.2850000000000001</v>
      </c>
      <c r="Q81" s="37">
        <f t="shared" si="31"/>
        <v>-5.8330000000000002</v>
      </c>
      <c r="R81" s="37">
        <f t="shared" si="31"/>
        <v>-5.8330000000000002</v>
      </c>
      <c r="S81" s="37">
        <f t="shared" si="31"/>
        <v>-5.8330000000000002</v>
      </c>
      <c r="T81" s="37">
        <f t="shared" si="31"/>
        <v>-5.7709999999999999</v>
      </c>
      <c r="U81" s="37">
        <f t="shared" si="31"/>
        <v>-5.8120000000000003</v>
      </c>
      <c r="V81" s="37">
        <f t="shared" si="31"/>
        <v>-5.9459999999999997</v>
      </c>
      <c r="W81" s="37">
        <f t="shared" si="31"/>
        <v>-7.9409999999999998</v>
      </c>
      <c r="X81" s="37">
        <f t="shared" si="31"/>
        <v>-5.7210000000000001</v>
      </c>
      <c r="Y81" s="37">
        <f t="shared" si="31"/>
        <v>-5.9029999999999996</v>
      </c>
      <c r="Z81" s="37">
        <f t="shared" si="31"/>
        <v>-5.8</v>
      </c>
      <c r="AA81" s="37">
        <f t="shared" si="31"/>
        <v>-4.9000000000000004</v>
      </c>
    </row>
    <row r="82" spans="2:31" x14ac:dyDescent="0.25">
      <c r="B82" s="110" t="s">
        <v>240</v>
      </c>
      <c r="C82" s="35">
        <f t="shared" si="31"/>
        <v>-135.1</v>
      </c>
      <c r="D82" s="36">
        <f t="shared" si="31"/>
        <v>-128.583</v>
      </c>
      <c r="E82" s="36">
        <f t="shared" si="31"/>
        <v>-125.586</v>
      </c>
      <c r="F82" s="36">
        <f t="shared" si="31"/>
        <v>-132.30199999999999</v>
      </c>
      <c r="G82" s="36">
        <f t="shared" si="31"/>
        <v>-122.843</v>
      </c>
      <c r="H82" s="36">
        <f t="shared" si="31"/>
        <v>-116.265</v>
      </c>
      <c r="I82" s="36">
        <f t="shared" si="31"/>
        <v>-109.471</v>
      </c>
      <c r="J82" s="36">
        <f t="shared" si="31"/>
        <v>-123.227</v>
      </c>
      <c r="K82" s="36">
        <f t="shared" si="31"/>
        <v>-114.15900000000001</v>
      </c>
      <c r="L82" s="37">
        <f t="shared" si="31"/>
        <v>-108.807</v>
      </c>
      <c r="M82" s="37">
        <f t="shared" si="31"/>
        <v>-104.893</v>
      </c>
      <c r="N82" s="37">
        <f t="shared" si="31"/>
        <v>-102.351</v>
      </c>
      <c r="O82" s="37">
        <f t="shared" si="31"/>
        <v>-89.349000000000004</v>
      </c>
      <c r="P82" s="37">
        <f t="shared" si="31"/>
        <v>-75.5</v>
      </c>
      <c r="Q82" s="37">
        <f t="shared" si="31"/>
        <v>-81.73</v>
      </c>
      <c r="R82" s="37">
        <f t="shared" si="31"/>
        <v>-91.108999999999995</v>
      </c>
      <c r="S82" s="37">
        <f t="shared" si="31"/>
        <v>-84.554000000000002</v>
      </c>
      <c r="T82" s="37">
        <f t="shared" si="31"/>
        <v>-81.700999999999993</v>
      </c>
      <c r="U82" s="37">
        <f t="shared" si="31"/>
        <v>-69.444999999999993</v>
      </c>
      <c r="V82" s="37">
        <f t="shared" si="31"/>
        <v>-75.16</v>
      </c>
      <c r="W82" s="37">
        <f t="shared" si="31"/>
        <v>-74.376000000000005</v>
      </c>
      <c r="X82" s="37">
        <f t="shared" si="31"/>
        <v>-60.792999999999999</v>
      </c>
      <c r="Y82" s="37">
        <f t="shared" si="31"/>
        <v>-57.963999999999999</v>
      </c>
      <c r="Z82" s="37">
        <f t="shared" si="31"/>
        <v>-52.6</v>
      </c>
      <c r="AA82" s="37">
        <f t="shared" si="31"/>
        <v>-49.3</v>
      </c>
    </row>
    <row r="83" spans="2:31" x14ac:dyDescent="0.25">
      <c r="B83" s="110" t="s">
        <v>243</v>
      </c>
      <c r="C83" s="35">
        <f t="shared" ref="C83:AA86" si="32">-C38</f>
        <v>-414.55099999999999</v>
      </c>
      <c r="D83" s="36">
        <f t="shared" si="32"/>
        <v>-458.39400000000001</v>
      </c>
      <c r="E83" s="36">
        <f t="shared" si="32"/>
        <v>-325.09100000000001</v>
      </c>
      <c r="F83" s="36">
        <f t="shared" si="32"/>
        <v>-242.60300000000001</v>
      </c>
      <c r="G83" s="36">
        <f t="shared" si="32"/>
        <v>-502.827</v>
      </c>
      <c r="H83" s="36">
        <f t="shared" si="32"/>
        <v>-373.16800000000001</v>
      </c>
      <c r="I83" s="36">
        <f t="shared" si="32"/>
        <v>-347.73899999999998</v>
      </c>
      <c r="J83" s="36">
        <f t="shared" si="32"/>
        <v>-211.482</v>
      </c>
      <c r="K83" s="36">
        <f t="shared" si="32"/>
        <v>-281.20800000000003</v>
      </c>
      <c r="L83" s="37">
        <f t="shared" si="32"/>
        <v>-302.45800000000003</v>
      </c>
      <c r="M83" s="37">
        <f t="shared" si="32"/>
        <v>-240.20599999999999</v>
      </c>
      <c r="N83" s="37">
        <f t="shared" si="32"/>
        <v>-151.929</v>
      </c>
      <c r="O83" s="37">
        <f t="shared" si="32"/>
        <v>-211.089</v>
      </c>
      <c r="P83" s="37">
        <f t="shared" si="32"/>
        <v>-217.43</v>
      </c>
      <c r="Q83" s="37">
        <f t="shared" si="32"/>
        <v>-217.054</v>
      </c>
      <c r="R83" s="37">
        <f t="shared" si="32"/>
        <v>-130.125</v>
      </c>
      <c r="S83" s="37">
        <f t="shared" si="32"/>
        <v>-222.541</v>
      </c>
      <c r="T83" s="37">
        <f t="shared" si="32"/>
        <v>-262.02800000000002</v>
      </c>
      <c r="U83" s="37">
        <f t="shared" si="32"/>
        <v>-191.464</v>
      </c>
      <c r="V83" s="37">
        <f t="shared" si="32"/>
        <v>-129.22900000000001</v>
      </c>
      <c r="W83" s="37">
        <f t="shared" si="32"/>
        <v>-216.80199999999999</v>
      </c>
      <c r="X83" s="37">
        <f t="shared" si="32"/>
        <v>-193.77</v>
      </c>
      <c r="Y83" s="37">
        <f t="shared" si="32"/>
        <v>-153.792</v>
      </c>
      <c r="Z83" s="37">
        <f t="shared" si="32"/>
        <v>-90.7</v>
      </c>
      <c r="AA83" s="37">
        <f t="shared" si="32"/>
        <v>-155.9</v>
      </c>
    </row>
    <row r="84" spans="2:31" x14ac:dyDescent="0.25">
      <c r="B84" s="15" t="s">
        <v>244</v>
      </c>
      <c r="C84" s="35">
        <f t="shared" si="32"/>
        <v>-96.043000000000006</v>
      </c>
      <c r="D84" s="36">
        <f t="shared" si="32"/>
        <v>-58.591999999999999</v>
      </c>
      <c r="E84" s="36">
        <f t="shared" si="32"/>
        <v>-52.927999999999997</v>
      </c>
      <c r="F84" s="36">
        <f t="shared" si="32"/>
        <v>-56.866999999999997</v>
      </c>
      <c r="G84" s="36">
        <f t="shared" si="32"/>
        <v>-58.453000000000003</v>
      </c>
      <c r="H84" s="36">
        <f t="shared" si="32"/>
        <v>-43.72</v>
      </c>
      <c r="I84" s="36">
        <f t="shared" si="32"/>
        <v>-42.064999999999998</v>
      </c>
      <c r="J84" s="36">
        <f t="shared" si="32"/>
        <v>-45.048999999999999</v>
      </c>
      <c r="K84" s="36">
        <f t="shared" si="32"/>
        <v>-12.568</v>
      </c>
      <c r="L84" s="37">
        <f t="shared" si="32"/>
        <v>-18.353999999999999</v>
      </c>
      <c r="M84" s="37">
        <f t="shared" si="32"/>
        <v>-23.161999999999999</v>
      </c>
      <c r="N84" s="37">
        <f t="shared" si="32"/>
        <v>-19.050999999999998</v>
      </c>
      <c r="O84" s="37">
        <f t="shared" si="32"/>
        <v>-16.602</v>
      </c>
      <c r="P84" s="37">
        <f t="shared" si="32"/>
        <v>-15.462</v>
      </c>
      <c r="Q84" s="37">
        <f t="shared" si="32"/>
        <v>-18.445</v>
      </c>
      <c r="R84" s="37">
        <f t="shared" si="32"/>
        <v>-20.294</v>
      </c>
      <c r="S84" s="37">
        <f t="shared" si="32"/>
        <v>-33.451999999999998</v>
      </c>
      <c r="T84" s="37">
        <f t="shared" si="32"/>
        <v>-19.693000000000001</v>
      </c>
      <c r="U84" s="37">
        <f t="shared" si="32"/>
        <v>-14.451000000000001</v>
      </c>
      <c r="V84" s="37">
        <f t="shared" si="32"/>
        <v>-15.452999999999999</v>
      </c>
      <c r="W84" s="37">
        <f t="shared" si="32"/>
        <v>0</v>
      </c>
      <c r="X84" s="37">
        <f t="shared" si="32"/>
        <v>0</v>
      </c>
      <c r="Y84" s="37">
        <f t="shared" si="32"/>
        <v>0</v>
      </c>
      <c r="Z84" s="37">
        <f t="shared" si="32"/>
        <v>0</v>
      </c>
      <c r="AA84" s="37">
        <f t="shared" si="32"/>
        <v>0</v>
      </c>
    </row>
    <row r="85" spans="2:31" x14ac:dyDescent="0.25">
      <c r="B85" s="110" t="s">
        <v>245</v>
      </c>
      <c r="C85" s="35">
        <f t="shared" si="32"/>
        <v>-42.695999999999998</v>
      </c>
      <c r="D85" s="36">
        <f t="shared" si="32"/>
        <v>-41.344999999999999</v>
      </c>
      <c r="E85" s="36">
        <f t="shared" si="32"/>
        <v>-23.896999999999998</v>
      </c>
      <c r="F85" s="36">
        <f t="shared" si="32"/>
        <v>-27.652000000000001</v>
      </c>
      <c r="G85" s="36">
        <f t="shared" si="32"/>
        <v>-93.323999999999998</v>
      </c>
      <c r="H85" s="36">
        <f t="shared" si="32"/>
        <v>-65.248000000000005</v>
      </c>
      <c r="I85" s="36">
        <f t="shared" si="32"/>
        <v>-49.209000000000003</v>
      </c>
      <c r="J85" s="36">
        <f t="shared" si="32"/>
        <v>-50.122</v>
      </c>
      <c r="K85" s="36">
        <f t="shared" si="32"/>
        <v>-56.896999999999998</v>
      </c>
      <c r="L85" s="37">
        <f t="shared" si="32"/>
        <v>-38.216000000000001</v>
      </c>
      <c r="M85" s="37">
        <f t="shared" si="32"/>
        <v>-24.417000000000002</v>
      </c>
      <c r="N85" s="37">
        <f t="shared" si="32"/>
        <v>-19.855</v>
      </c>
      <c r="O85" s="37">
        <f t="shared" si="32"/>
        <v>-34.896000000000001</v>
      </c>
      <c r="P85" s="37">
        <f t="shared" si="32"/>
        <v>-24.872</v>
      </c>
      <c r="Q85" s="37">
        <f t="shared" si="32"/>
        <v>-5.9779999999999998</v>
      </c>
      <c r="R85" s="37">
        <f t="shared" si="32"/>
        <v>-5.718</v>
      </c>
      <c r="S85" s="37">
        <f t="shared" si="32"/>
        <v>-24.643999999999998</v>
      </c>
      <c r="T85" s="37">
        <f t="shared" si="32"/>
        <v>-17.704999999999998</v>
      </c>
      <c r="U85" s="37">
        <f t="shared" si="32"/>
        <v>-17.779</v>
      </c>
      <c r="V85" s="37">
        <f t="shared" si="32"/>
        <v>-11.702999999999999</v>
      </c>
      <c r="W85" s="37">
        <f t="shared" si="32"/>
        <v>-15.555999999999999</v>
      </c>
      <c r="X85" s="37">
        <f t="shared" si="32"/>
        <v>-16.754000000000001</v>
      </c>
      <c r="Y85" s="37">
        <f t="shared" si="32"/>
        <v>-7.9619999999999997</v>
      </c>
      <c r="Z85" s="37">
        <f t="shared" si="32"/>
        <v>-9.4</v>
      </c>
      <c r="AA85" s="37">
        <f t="shared" si="32"/>
        <v>-14.9</v>
      </c>
    </row>
    <row r="86" spans="2:31" x14ac:dyDescent="0.25">
      <c r="B86" s="111" t="s">
        <v>246</v>
      </c>
      <c r="C86" s="112">
        <f t="shared" si="32"/>
        <v>-372.40499999999997</v>
      </c>
      <c r="D86" s="113">
        <f t="shared" si="32"/>
        <v>-360.952</v>
      </c>
      <c r="E86" s="113">
        <f t="shared" si="32"/>
        <v>-301.18200000000002</v>
      </c>
      <c r="F86" s="113">
        <f t="shared" si="32"/>
        <v>-349.58100000000002</v>
      </c>
      <c r="G86" s="113">
        <f t="shared" si="32"/>
        <v>-354.101</v>
      </c>
      <c r="H86" s="113">
        <f t="shared" si="32"/>
        <v>-350.66199999999998</v>
      </c>
      <c r="I86" s="113">
        <f t="shared" si="32"/>
        <v>-333.43400000000003</v>
      </c>
      <c r="J86" s="113">
        <f t="shared" si="32"/>
        <v>-322.97699999999998</v>
      </c>
      <c r="K86" s="113">
        <f t="shared" si="32"/>
        <v>-408.43599999999998</v>
      </c>
      <c r="L86" s="114">
        <f t="shared" si="32"/>
        <v>-363.51799999999997</v>
      </c>
      <c r="M86" s="114">
        <f t="shared" si="32"/>
        <v>-302.72800000000001</v>
      </c>
      <c r="N86" s="114">
        <f t="shared" si="32"/>
        <v>-271.637</v>
      </c>
      <c r="O86" s="114">
        <f t="shared" si="32"/>
        <v>-345.73599999999999</v>
      </c>
      <c r="P86" s="114">
        <f t="shared" si="32"/>
        <v>-308.3</v>
      </c>
      <c r="Q86" s="114">
        <f t="shared" si="32"/>
        <v>-254.43899999999999</v>
      </c>
      <c r="R86" s="114">
        <f t="shared" si="32"/>
        <v>-223.41300000000001</v>
      </c>
      <c r="S86" s="114">
        <f t="shared" si="32"/>
        <v>-290.64</v>
      </c>
      <c r="T86" s="114">
        <f t="shared" si="32"/>
        <v>-260.74299999999999</v>
      </c>
      <c r="U86" s="114">
        <f t="shared" si="32"/>
        <v>-194.75300000000001</v>
      </c>
      <c r="V86" s="114">
        <f t="shared" si="32"/>
        <v>-198.53399999999999</v>
      </c>
      <c r="W86" s="114">
        <f t="shared" si="32"/>
        <v>-236.136</v>
      </c>
      <c r="X86" s="114">
        <f t="shared" si="32"/>
        <v>-225.57499999999999</v>
      </c>
      <c r="Y86" s="114">
        <f t="shared" si="32"/>
        <v>-184.04900000000001</v>
      </c>
      <c r="Z86" s="114">
        <f t="shared" si="32"/>
        <v>-190.3</v>
      </c>
      <c r="AA86" s="114">
        <f t="shared" si="32"/>
        <v>-199.6</v>
      </c>
    </row>
    <row r="87" spans="2:31" x14ac:dyDescent="0.25">
      <c r="B87" s="45" t="s">
        <v>77</v>
      </c>
      <c r="C87" s="46">
        <f t="shared" ref="C87:H87" si="33">SUM(C79:C86)</f>
        <v>2871.6989635999998</v>
      </c>
      <c r="D87" s="47">
        <f t="shared" si="33"/>
        <v>2942.2764447999998</v>
      </c>
      <c r="E87" s="47">
        <f t="shared" si="33"/>
        <v>2849.6312048</v>
      </c>
      <c r="F87" s="47">
        <f t="shared" si="33"/>
        <v>2859.2511562000004</v>
      </c>
      <c r="G87" s="47">
        <f t="shared" si="33"/>
        <v>2766.5193893999999</v>
      </c>
      <c r="H87" s="47">
        <f t="shared" si="33"/>
        <v>2626.1870995999998</v>
      </c>
      <c r="I87" s="47">
        <f t="shared" ref="I87" si="34">SUM(I79:I86)</f>
        <v>2424.4556560999995</v>
      </c>
      <c r="J87" s="47">
        <f>SUM(J79:J86)</f>
        <v>2363.7063956000006</v>
      </c>
      <c r="K87" s="47">
        <f>SUM(K79:K86)</f>
        <v>2298.0936116999997</v>
      </c>
      <c r="L87" s="48">
        <f>SUM(L79:L86)</f>
        <v>2192.6002284000001</v>
      </c>
      <c r="M87" s="48">
        <f t="shared" ref="M87:AA87" si="35">SUM(M79:M86)</f>
        <v>2334.9630668</v>
      </c>
      <c r="N87" s="48">
        <f t="shared" si="35"/>
        <v>2260.5655528999996</v>
      </c>
      <c r="O87" s="48">
        <f t="shared" si="35"/>
        <v>2261.1370000000002</v>
      </c>
      <c r="P87" s="48">
        <f t="shared" si="35"/>
        <v>2091.9440000000004</v>
      </c>
      <c r="Q87" s="48">
        <f t="shared" si="35"/>
        <v>2057.5479999999993</v>
      </c>
      <c r="R87" s="48">
        <f t="shared" si="35"/>
        <v>2016.4870000000005</v>
      </c>
      <c r="S87" s="48">
        <f t="shared" si="35"/>
        <v>2054.7939999999999</v>
      </c>
      <c r="T87" s="48">
        <f t="shared" si="35"/>
        <v>2033.9819999999995</v>
      </c>
      <c r="U87" s="48">
        <f t="shared" si="35"/>
        <v>1976.3509999999999</v>
      </c>
      <c r="V87" s="48">
        <f t="shared" si="35"/>
        <v>1652.8929999999996</v>
      </c>
      <c r="W87" s="48">
        <f t="shared" si="35"/>
        <v>1683.2869999999996</v>
      </c>
      <c r="X87" s="48">
        <f t="shared" si="35"/>
        <v>1529.1000000000004</v>
      </c>
      <c r="Y87" s="48">
        <f t="shared" si="35"/>
        <v>1422.1280000000002</v>
      </c>
      <c r="Z87" s="48">
        <f t="shared" si="35"/>
        <v>1370.4</v>
      </c>
      <c r="AA87" s="48">
        <f t="shared" si="35"/>
        <v>1325.6</v>
      </c>
      <c r="AB87" s="109"/>
      <c r="AC87" s="109"/>
      <c r="AD87" s="109"/>
      <c r="AE87" s="10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8FE4-FBFF-40AC-913F-3F5088DBEED6}">
  <sheetPr>
    <tabColor rgb="FF92D050"/>
  </sheetPr>
  <dimension ref="B1:AG136"/>
  <sheetViews>
    <sheetView showGridLines="0" topLeftCell="A17" zoomScale="90" zoomScaleNormal="90" workbookViewId="0">
      <selection activeCell="J13" sqref="J13"/>
    </sheetView>
  </sheetViews>
  <sheetFormatPr defaultColWidth="9.140625" defaultRowHeight="15" x14ac:dyDescent="0.25"/>
  <cols>
    <col min="1" max="1" width="9.140625" style="2"/>
    <col min="2" max="2" width="80.42578125" style="2" bestFit="1" customWidth="1"/>
    <col min="3" max="33" width="14.85546875" style="2" customWidth="1"/>
    <col min="34" max="16384" width="9.140625" style="2"/>
  </cols>
  <sheetData>
    <row r="1" spans="2:33" x14ac:dyDescent="0.25">
      <c r="B1" s="13" t="s">
        <v>267</v>
      </c>
      <c r="E1" s="14"/>
      <c r="F1" s="14"/>
      <c r="G1" s="14"/>
      <c r="K1" s="14"/>
      <c r="L1" s="14"/>
      <c r="M1" s="14"/>
    </row>
    <row r="2" spans="2:33" x14ac:dyDescent="0.25">
      <c r="B2" s="15"/>
    </row>
    <row r="3" spans="2:33" x14ac:dyDescent="0.25">
      <c r="B3" s="103" t="s">
        <v>268</v>
      </c>
      <c r="C3" s="62" t="s">
        <v>85</v>
      </c>
      <c r="D3" s="63" t="s">
        <v>86</v>
      </c>
      <c r="E3" s="63" t="s">
        <v>87</v>
      </c>
      <c r="F3" s="63" t="s">
        <v>171</v>
      </c>
      <c r="G3" s="63" t="s">
        <v>88</v>
      </c>
      <c r="H3" s="63" t="s">
        <v>89</v>
      </c>
      <c r="I3" s="63" t="s">
        <v>90</v>
      </c>
      <c r="J3" s="63" t="s">
        <v>91</v>
      </c>
      <c r="K3" s="63" t="s">
        <v>175</v>
      </c>
      <c r="L3" s="63" t="s">
        <v>92</v>
      </c>
      <c r="M3" s="63" t="s">
        <v>93</v>
      </c>
      <c r="N3" s="63" t="s">
        <v>94</v>
      </c>
      <c r="O3" s="63" t="s">
        <v>95</v>
      </c>
      <c r="P3" s="63" t="s">
        <v>96</v>
      </c>
      <c r="Q3" s="63" t="s">
        <v>97</v>
      </c>
      <c r="R3" s="63" t="s">
        <v>98</v>
      </c>
      <c r="S3" s="63" t="s">
        <v>99</v>
      </c>
      <c r="T3" s="63" t="s">
        <v>100</v>
      </c>
      <c r="U3" s="63" t="s">
        <v>101</v>
      </c>
      <c r="V3" s="63" t="s">
        <v>102</v>
      </c>
      <c r="W3" s="63" t="s">
        <v>103</v>
      </c>
      <c r="X3" s="63" t="s">
        <v>104</v>
      </c>
      <c r="Y3" s="63" t="s">
        <v>105</v>
      </c>
      <c r="Z3" s="63" t="s">
        <v>106</v>
      </c>
      <c r="AA3" s="63" t="s">
        <v>107</v>
      </c>
      <c r="AB3" s="63" t="s">
        <v>108</v>
      </c>
      <c r="AC3" s="63" t="s">
        <v>109</v>
      </c>
      <c r="AD3" s="63" t="s">
        <v>110</v>
      </c>
      <c r="AE3" s="63" t="s">
        <v>111</v>
      </c>
      <c r="AF3" s="63" t="s">
        <v>112</v>
      </c>
      <c r="AG3" s="63" t="s">
        <v>113</v>
      </c>
    </row>
    <row r="4" spans="2:33" x14ac:dyDescent="0.25">
      <c r="B4" s="115" t="s">
        <v>269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2:33" x14ac:dyDescent="0.25">
      <c r="B5" s="15" t="s">
        <v>123</v>
      </c>
      <c r="C5" s="53">
        <v>114.726</v>
      </c>
      <c r="D5" s="54">
        <v>142.56300000000002</v>
      </c>
      <c r="E5" s="54">
        <v>-11.494999999999999</v>
      </c>
      <c r="F5" s="54">
        <v>430.428</v>
      </c>
      <c r="G5" s="54">
        <v>66.240999999999985</v>
      </c>
      <c r="H5" s="54">
        <v>128.20100000000002</v>
      </c>
      <c r="I5" s="54">
        <v>180.38499999999999</v>
      </c>
      <c r="J5" s="54">
        <v>55.600999999999999</v>
      </c>
      <c r="K5" s="54">
        <f>L5+M5+N5+O5</f>
        <v>381.67200000000003</v>
      </c>
      <c r="L5" s="54">
        <v>58.963999999999999</v>
      </c>
      <c r="M5" s="54">
        <v>140.31400000000002</v>
      </c>
      <c r="N5" s="55">
        <v>160.50900000000001</v>
      </c>
      <c r="O5" s="55">
        <v>21.885000000000002</v>
      </c>
      <c r="P5" s="55">
        <f>Q5+R5+S5+T5</f>
        <v>337.08200000000005</v>
      </c>
      <c r="Q5" s="55">
        <v>64.8</v>
      </c>
      <c r="R5" s="55">
        <v>133.30000000000001</v>
      </c>
      <c r="S5" s="55">
        <v>136.5</v>
      </c>
      <c r="T5" s="55">
        <v>2.4820000000000011</v>
      </c>
      <c r="U5" s="54">
        <v>260.34199999999998</v>
      </c>
      <c r="V5" s="55">
        <v>58.9</v>
      </c>
      <c r="W5" s="55">
        <v>109.3</v>
      </c>
      <c r="X5" s="55">
        <v>95.3</v>
      </c>
      <c r="Y5" s="55">
        <v>-6.5890000000000004</v>
      </c>
      <c r="Z5" s="55">
        <f>AA5+AB5+AC5+AD5</f>
        <v>212.16900000000001</v>
      </c>
      <c r="AA5" s="55">
        <v>47.5</v>
      </c>
      <c r="AB5" s="55">
        <v>86</v>
      </c>
      <c r="AC5" s="55">
        <v>76.5</v>
      </c>
      <c r="AD5" s="55">
        <v>2.1690000000000009</v>
      </c>
      <c r="AE5" s="55">
        <v>193.71799999999999</v>
      </c>
      <c r="AF5" s="55">
        <v>43.4</v>
      </c>
      <c r="AG5" s="55">
        <v>81</v>
      </c>
    </row>
    <row r="6" spans="2:33" x14ac:dyDescent="0.25">
      <c r="B6" s="15" t="s">
        <v>270</v>
      </c>
      <c r="C6" s="53">
        <v>59.203999999999994</v>
      </c>
      <c r="D6" s="54">
        <v>15.350000000000001</v>
      </c>
      <c r="E6" s="54">
        <v>54.85</v>
      </c>
      <c r="F6" s="54">
        <v>105.03100000000001</v>
      </c>
      <c r="G6" s="54">
        <v>1.5870000000000033</v>
      </c>
      <c r="H6" s="54">
        <v>31.725000000000009</v>
      </c>
      <c r="I6" s="54">
        <v>36.921999999999997</v>
      </c>
      <c r="J6" s="54">
        <v>34.796999999999997</v>
      </c>
      <c r="K6" s="54">
        <f>L6+M6+N6+O6</f>
        <v>122.673</v>
      </c>
      <c r="L6" s="54">
        <v>31.864000000000004</v>
      </c>
      <c r="M6" s="54">
        <v>41.488999999999997</v>
      </c>
      <c r="N6" s="55">
        <v>20.277000000000001</v>
      </c>
      <c r="O6" s="55">
        <v>29.042999999999999</v>
      </c>
      <c r="P6" s="55">
        <f>Q6+R6+S6+T6</f>
        <v>88.515000000000001</v>
      </c>
      <c r="Q6" s="55">
        <v>34.799999999999997</v>
      </c>
      <c r="R6" s="55">
        <v>12.7</v>
      </c>
      <c r="S6" s="55">
        <v>24.8</v>
      </c>
      <c r="T6" s="55">
        <v>16.215</v>
      </c>
      <c r="U6" s="54">
        <v>89.736999999999995</v>
      </c>
      <c r="V6" s="55">
        <v>36.1</v>
      </c>
      <c r="W6" s="55">
        <v>20.100000000000001</v>
      </c>
      <c r="X6" s="55">
        <v>19.8</v>
      </c>
      <c r="Y6" s="55">
        <v>17.063999999999997</v>
      </c>
      <c r="Z6" s="55">
        <f t="shared" ref="Z6:Z11" si="0">AA6+AB6+AC6+AD6</f>
        <v>38.895999999999987</v>
      </c>
      <c r="AA6" s="55">
        <v>5.4</v>
      </c>
      <c r="AB6" s="55">
        <v>5.4</v>
      </c>
      <c r="AC6" s="55">
        <v>13.5</v>
      </c>
      <c r="AD6" s="55">
        <v>14.595999999999986</v>
      </c>
      <c r="AE6" s="55">
        <v>23.763999999999996</v>
      </c>
      <c r="AF6" s="55">
        <v>5.9</v>
      </c>
      <c r="AG6" s="55">
        <v>11.5</v>
      </c>
    </row>
    <row r="7" spans="2:33" x14ac:dyDescent="0.25">
      <c r="B7" s="15" t="s">
        <v>271</v>
      </c>
      <c r="C7" s="53">
        <v>-0.11899999999999999</v>
      </c>
      <c r="D7" s="54">
        <v>0.18999999999999997</v>
      </c>
      <c r="E7" s="54">
        <v>0.22700000000000001</v>
      </c>
      <c r="F7" s="54">
        <v>0.80800000000000005</v>
      </c>
      <c r="G7" s="54">
        <v>0.2390000000000001</v>
      </c>
      <c r="H7" s="54">
        <v>0.20399999999999996</v>
      </c>
      <c r="I7" s="54">
        <v>0.23899999999999999</v>
      </c>
      <c r="J7" s="54">
        <v>0.126</v>
      </c>
      <c r="K7" s="54">
        <f>L7+M7+N7+O7</f>
        <v>0.47</v>
      </c>
      <c r="L7" s="54">
        <v>0.18999999999999995</v>
      </c>
      <c r="M7" s="54">
        <v>5.400000000000002E-2</v>
      </c>
      <c r="N7" s="55">
        <v>0.16400000000000001</v>
      </c>
      <c r="O7" s="55">
        <v>6.2E-2</v>
      </c>
      <c r="P7" s="55">
        <f>Q7+R7+S7+T7</f>
        <v>2.6440000000000001</v>
      </c>
      <c r="Q7" s="55">
        <v>2</v>
      </c>
      <c r="R7" s="55">
        <v>0.4</v>
      </c>
      <c r="S7" s="55">
        <v>0.2</v>
      </c>
      <c r="T7" s="55">
        <v>4.3999999999999997E-2</v>
      </c>
      <c r="U7" s="54">
        <v>0.81599999999999995</v>
      </c>
      <c r="V7" s="55">
        <v>0.1</v>
      </c>
      <c r="W7" s="55">
        <v>0.2</v>
      </c>
      <c r="X7" s="55">
        <v>0.3</v>
      </c>
      <c r="Y7" s="55">
        <v>0.30599999999999999</v>
      </c>
      <c r="Z7" s="55">
        <f t="shared" si="0"/>
        <v>0.77100000000000013</v>
      </c>
      <c r="AA7" s="55">
        <v>0.4</v>
      </c>
      <c r="AB7" s="55">
        <v>0</v>
      </c>
      <c r="AC7" s="55">
        <v>0.2</v>
      </c>
      <c r="AD7" s="55">
        <v>0.17100000000000001</v>
      </c>
      <c r="AE7" s="55">
        <v>0.253</v>
      </c>
      <c r="AF7" s="55">
        <v>-0.1</v>
      </c>
      <c r="AG7" s="55">
        <v>0.1</v>
      </c>
    </row>
    <row r="8" spans="2:33" x14ac:dyDescent="0.25">
      <c r="B8" s="15" t="s">
        <v>272</v>
      </c>
      <c r="C8" s="53">
        <v>-16.399000000000001</v>
      </c>
      <c r="D8" s="54">
        <v>-12.807999999999998</v>
      </c>
      <c r="E8" s="54">
        <v>-10.083</v>
      </c>
      <c r="F8" s="54">
        <v>-23.527999999999999</v>
      </c>
      <c r="G8" s="54">
        <v>-10.010999999999999</v>
      </c>
      <c r="H8" s="54">
        <v>-5.7879999999999994</v>
      </c>
      <c r="I8" s="54">
        <v>-4.1020000000000003</v>
      </c>
      <c r="J8" s="54">
        <v>-3.6269999999999998</v>
      </c>
      <c r="K8" s="54">
        <f t="shared" ref="K8:K11" si="1">L8+M8+N8+O8</f>
        <v>-13.893000000000001</v>
      </c>
      <c r="L8" s="54">
        <v>-3.2880000000000003</v>
      </c>
      <c r="M8" s="54">
        <v>-3.9030000000000005</v>
      </c>
      <c r="N8" s="55">
        <v>-3.5739999999999998</v>
      </c>
      <c r="O8" s="55">
        <v>-3.1280000000000001</v>
      </c>
      <c r="P8" s="55">
        <f t="shared" ref="P8:P11" si="2">Q8+R8+S8+T8</f>
        <v>-19.146999999999998</v>
      </c>
      <c r="Q8" s="55">
        <v>-4.5999999999999996</v>
      </c>
      <c r="R8" s="55">
        <v>-4.2</v>
      </c>
      <c r="S8" s="55">
        <v>-5.0999999999999996</v>
      </c>
      <c r="T8" s="55">
        <v>-5.2469999999999999</v>
      </c>
      <c r="U8" s="54">
        <v>-22.434999999999999</v>
      </c>
      <c r="V8" s="55">
        <v>-6</v>
      </c>
      <c r="W8" s="55">
        <v>-5.9</v>
      </c>
      <c r="X8" s="55">
        <v>-5.6</v>
      </c>
      <c r="Y8" s="55">
        <v>-4.9369999999999994</v>
      </c>
      <c r="Z8" s="55">
        <f t="shared" si="0"/>
        <v>-10.599</v>
      </c>
      <c r="AA8" s="55">
        <v>-2.7</v>
      </c>
      <c r="AB8" s="55">
        <v>-3.5</v>
      </c>
      <c r="AC8" s="55">
        <v>-2.6</v>
      </c>
      <c r="AD8" s="55">
        <v>-1.7989999999999999</v>
      </c>
      <c r="AE8" s="55">
        <v>-7.7009999999999996</v>
      </c>
      <c r="AF8" s="55">
        <v>-1.9</v>
      </c>
      <c r="AG8" s="55">
        <v>-2.1</v>
      </c>
    </row>
    <row r="9" spans="2:33" x14ac:dyDescent="0.25">
      <c r="B9" s="15" t="s">
        <v>273</v>
      </c>
      <c r="C9" s="53">
        <v>4.3609999999999971</v>
      </c>
      <c r="D9" s="54">
        <v>24.688000000000002</v>
      </c>
      <c r="E9" s="54">
        <v>1.0429999999999999</v>
      </c>
      <c r="F9" s="54">
        <v>24.553000000000001</v>
      </c>
      <c r="G9" s="54">
        <v>3.6509999999999998</v>
      </c>
      <c r="H9" s="54">
        <v>14.690000000000001</v>
      </c>
      <c r="I9" s="54">
        <v>0.19799999999999951</v>
      </c>
      <c r="J9" s="54">
        <v>6.0140000000000002</v>
      </c>
      <c r="K9" s="54">
        <f t="shared" si="1"/>
        <v>31.593</v>
      </c>
      <c r="L9" s="54">
        <v>7.9999999999998295E-2</v>
      </c>
      <c r="M9" s="54">
        <v>0.23500000000000298</v>
      </c>
      <c r="N9" s="55">
        <v>31.277999999999999</v>
      </c>
      <c r="O9" s="55">
        <v>0</v>
      </c>
      <c r="P9" s="55">
        <f t="shared" si="2"/>
        <v>23.364000000000001</v>
      </c>
      <c r="Q9" s="55">
        <v>-0.8</v>
      </c>
      <c r="R9" s="55">
        <v>0</v>
      </c>
      <c r="S9" s="55">
        <v>18.8</v>
      </c>
      <c r="T9" s="55">
        <v>5.3639999999999999</v>
      </c>
      <c r="U9" s="54">
        <v>18.850999999999999</v>
      </c>
      <c r="V9" s="55">
        <v>0.9</v>
      </c>
      <c r="W9" s="55">
        <v>0.1</v>
      </c>
      <c r="X9" s="55">
        <v>6.8</v>
      </c>
      <c r="Y9" s="55">
        <v>11.087</v>
      </c>
      <c r="Z9" s="55">
        <f t="shared" si="0"/>
        <v>12.163</v>
      </c>
      <c r="AA9" s="55">
        <v>0.3</v>
      </c>
      <c r="AB9" s="55">
        <v>0</v>
      </c>
      <c r="AC9" s="55">
        <v>2</v>
      </c>
      <c r="AD9" s="55">
        <v>9.8629999999999995</v>
      </c>
      <c r="AE9" s="55">
        <v>10.751999999999999</v>
      </c>
      <c r="AF9" s="55">
        <v>0.6</v>
      </c>
      <c r="AG9" s="55">
        <v>0.4</v>
      </c>
    </row>
    <row r="10" spans="2:33" x14ac:dyDescent="0.25">
      <c r="B10" s="15" t="s">
        <v>274</v>
      </c>
      <c r="C10" s="53">
        <v>0</v>
      </c>
      <c r="D10" s="54">
        <v>1.1850000000000001</v>
      </c>
      <c r="E10" s="54">
        <v>0</v>
      </c>
      <c r="F10" s="54">
        <v>0.375</v>
      </c>
      <c r="G10" s="54">
        <v>0.375</v>
      </c>
      <c r="H10" s="54"/>
      <c r="I10" s="54"/>
      <c r="J10" s="54"/>
      <c r="K10" s="54"/>
      <c r="L10" s="54"/>
      <c r="M10" s="54"/>
      <c r="N10" s="55"/>
      <c r="O10" s="55"/>
      <c r="P10" s="55"/>
      <c r="Q10" s="55"/>
      <c r="R10" s="55"/>
      <c r="S10" s="55"/>
      <c r="T10" s="55"/>
      <c r="U10" s="54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2:33" x14ac:dyDescent="0.25">
      <c r="B11" s="22" t="s">
        <v>275</v>
      </c>
      <c r="C11" s="65">
        <v>-15.256</v>
      </c>
      <c r="D11" s="66">
        <v>-10.667000000000002</v>
      </c>
      <c r="E11" s="66">
        <v>-41.484999999999999</v>
      </c>
      <c r="F11" s="66">
        <v>-120.66800000000001</v>
      </c>
      <c r="G11" s="66">
        <v>-72.342000000000013</v>
      </c>
      <c r="H11" s="66">
        <v>-1.3100000000000023</v>
      </c>
      <c r="I11" s="66">
        <v>-13.738999999999997</v>
      </c>
      <c r="J11" s="66">
        <v>-33.277000000000001</v>
      </c>
      <c r="K11" s="66">
        <f t="shared" si="1"/>
        <v>-42.85199999999999</v>
      </c>
      <c r="L11" s="66">
        <v>-13.640999999999998</v>
      </c>
      <c r="M11" s="66">
        <v>-7.3509999999999991</v>
      </c>
      <c r="N11" s="67">
        <v>-11.209</v>
      </c>
      <c r="O11" s="67">
        <v>-10.651</v>
      </c>
      <c r="P11" s="67">
        <f t="shared" si="2"/>
        <v>-48.86</v>
      </c>
      <c r="Q11" s="67">
        <v>-27.8</v>
      </c>
      <c r="R11" s="67">
        <v>-4.7</v>
      </c>
      <c r="S11" s="67">
        <v>-5.3</v>
      </c>
      <c r="T11" s="67">
        <v>-11.06</v>
      </c>
      <c r="U11" s="66">
        <v>-40.503999999999998</v>
      </c>
      <c r="V11" s="67">
        <v>-12</v>
      </c>
      <c r="W11" s="67">
        <v>-11.3</v>
      </c>
      <c r="X11" s="67">
        <v>-10.5</v>
      </c>
      <c r="Y11" s="67">
        <v>-6.6529999999999996</v>
      </c>
      <c r="Z11" s="67">
        <f t="shared" si="0"/>
        <v>-37.191000000000003</v>
      </c>
      <c r="AA11" s="67">
        <v>-10.5</v>
      </c>
      <c r="AB11" s="67">
        <v>-6.3</v>
      </c>
      <c r="AC11" s="67">
        <v>-8.1999999999999993</v>
      </c>
      <c r="AD11" s="67">
        <v>-12.190999999999999</v>
      </c>
      <c r="AE11" s="67">
        <v>-38.089299999999994</v>
      </c>
      <c r="AF11" s="67">
        <v>-4.8</v>
      </c>
      <c r="AG11" s="67">
        <v>-8.9</v>
      </c>
    </row>
    <row r="12" spans="2:33" x14ac:dyDescent="0.25">
      <c r="B12" s="116" t="s">
        <v>276</v>
      </c>
      <c r="C12" s="68">
        <f t="shared" ref="C12:J12" si="3">SUM(C5:C11)</f>
        <v>146.517</v>
      </c>
      <c r="D12" s="69">
        <f t="shared" si="3"/>
        <v>160.501</v>
      </c>
      <c r="E12" s="69">
        <f t="shared" si="3"/>
        <v>-6.9429999999999978</v>
      </c>
      <c r="F12" s="69">
        <f t="shared" si="3"/>
        <v>416.99900000000002</v>
      </c>
      <c r="G12" s="69">
        <f t="shared" si="3"/>
        <v>-10.260000000000019</v>
      </c>
      <c r="H12" s="69">
        <f t="shared" si="3"/>
        <v>167.72200000000004</v>
      </c>
      <c r="I12" s="69">
        <f t="shared" si="3"/>
        <v>199.90299999999999</v>
      </c>
      <c r="J12" s="69">
        <f t="shared" si="3"/>
        <v>59.634</v>
      </c>
      <c r="K12" s="69">
        <f>SUM(K5:K11)</f>
        <v>479.66300000000001</v>
      </c>
      <c r="L12" s="69">
        <f>SUM(L5:L11)</f>
        <v>74.169000000000011</v>
      </c>
      <c r="M12" s="69">
        <f>SUM(M5:M11)</f>
        <v>170.83800000000005</v>
      </c>
      <c r="N12" s="70">
        <f>SUM(N5:N11)</f>
        <v>197.44499999999996</v>
      </c>
      <c r="O12" s="70">
        <f t="shared" ref="O12:AG12" si="4">SUM(O5:O11)</f>
        <v>37.210999999999999</v>
      </c>
      <c r="P12" s="70">
        <f t="shared" si="4"/>
        <v>383.59800000000001</v>
      </c>
      <c r="Q12" s="70">
        <f t="shared" si="4"/>
        <v>68.400000000000006</v>
      </c>
      <c r="R12" s="70">
        <f t="shared" si="4"/>
        <v>137.50000000000003</v>
      </c>
      <c r="S12" s="70">
        <f t="shared" si="4"/>
        <v>169.9</v>
      </c>
      <c r="T12" s="70">
        <f t="shared" si="4"/>
        <v>7.7980000000000036</v>
      </c>
      <c r="U12" s="69">
        <f t="shared" si="4"/>
        <v>306.8069999999999</v>
      </c>
      <c r="V12" s="70">
        <f t="shared" si="4"/>
        <v>78</v>
      </c>
      <c r="W12" s="70">
        <f t="shared" si="4"/>
        <v>112.49999999999999</v>
      </c>
      <c r="X12" s="70">
        <f t="shared" si="4"/>
        <v>106.1</v>
      </c>
      <c r="Y12" s="70">
        <f t="shared" si="4"/>
        <v>10.277999999999999</v>
      </c>
      <c r="Z12" s="70">
        <f t="shared" si="4"/>
        <v>216.209</v>
      </c>
      <c r="AA12" s="70">
        <f t="shared" si="4"/>
        <v>40.399999999999991</v>
      </c>
      <c r="AB12" s="70">
        <f t="shared" si="4"/>
        <v>81.600000000000009</v>
      </c>
      <c r="AC12" s="70">
        <f t="shared" si="4"/>
        <v>81.400000000000006</v>
      </c>
      <c r="AD12" s="70">
        <f t="shared" si="4"/>
        <v>12.808999999999987</v>
      </c>
      <c r="AE12" s="70">
        <f t="shared" si="4"/>
        <v>182.69669999999996</v>
      </c>
      <c r="AF12" s="70">
        <f t="shared" si="4"/>
        <v>43.1</v>
      </c>
      <c r="AG12" s="70">
        <f t="shared" si="4"/>
        <v>82</v>
      </c>
    </row>
    <row r="13" spans="2:33" x14ac:dyDescent="0.25">
      <c r="B13" s="115"/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55"/>
      <c r="U13" s="54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2:33" x14ac:dyDescent="0.25">
      <c r="B14" s="13" t="s">
        <v>277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5"/>
      <c r="O14" s="55"/>
      <c r="P14" s="55"/>
      <c r="Q14" s="55"/>
      <c r="R14" s="55"/>
      <c r="S14" s="55"/>
      <c r="T14" s="55"/>
      <c r="U14" s="54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2:33" x14ac:dyDescent="0.25">
      <c r="B15" s="15" t="s">
        <v>278</v>
      </c>
      <c r="C15" s="53">
        <v>62.148999999999994</v>
      </c>
      <c r="D15" s="54">
        <v>37.67</v>
      </c>
      <c r="E15" s="54">
        <v>-6.4420000000000002</v>
      </c>
      <c r="F15" s="54">
        <v>-88.034000000000006</v>
      </c>
      <c r="G15" s="54">
        <v>84.358999999999995</v>
      </c>
      <c r="H15" s="54">
        <v>-58.548000000000002</v>
      </c>
      <c r="I15" s="54">
        <v>-86.343999999999994</v>
      </c>
      <c r="J15" s="54">
        <v>-27.501000000000001</v>
      </c>
      <c r="K15" s="54">
        <f>L15+M15+N15+O15</f>
        <v>-171.24099999999999</v>
      </c>
      <c r="L15" s="54">
        <v>-87.821000000000012</v>
      </c>
      <c r="M15" s="54">
        <v>-22.311</v>
      </c>
      <c r="N15" s="55">
        <v>-32.64</v>
      </c>
      <c r="O15" s="55">
        <v>-28.469000000000001</v>
      </c>
      <c r="P15" s="55">
        <f>Q15+R15+S15+T15</f>
        <v>-21.694000000000003</v>
      </c>
      <c r="Q15" s="55">
        <v>-1.7</v>
      </c>
      <c r="R15" s="55">
        <v>46</v>
      </c>
      <c r="S15" s="55">
        <v>-26.9</v>
      </c>
      <c r="T15" s="55">
        <v>-39.094000000000001</v>
      </c>
      <c r="U15" s="54">
        <v>-4.8920000000000003</v>
      </c>
      <c r="V15" s="55">
        <v>-13.4</v>
      </c>
      <c r="W15" s="55">
        <v>35.799999999999997</v>
      </c>
      <c r="X15" s="55">
        <v>2.5</v>
      </c>
      <c r="Y15" s="55">
        <v>-29.734999999999999</v>
      </c>
      <c r="Z15" s="55">
        <f>AA15+AB15+AC15+AD15</f>
        <v>-31.47</v>
      </c>
      <c r="AA15" s="55">
        <v>9.6999999999999993</v>
      </c>
      <c r="AB15" s="55">
        <v>12</v>
      </c>
      <c r="AC15" s="55">
        <v>5.7</v>
      </c>
      <c r="AD15" s="55">
        <v>-58.87</v>
      </c>
      <c r="AE15" s="55">
        <v>-45.097999999999999</v>
      </c>
      <c r="AF15" s="55">
        <v>3.5</v>
      </c>
      <c r="AG15" s="55">
        <v>7</v>
      </c>
    </row>
    <row r="16" spans="2:33" x14ac:dyDescent="0.25">
      <c r="B16" s="15" t="s">
        <v>279</v>
      </c>
      <c r="C16" s="53">
        <v>-83.137</v>
      </c>
      <c r="D16" s="54">
        <v>-209.161</v>
      </c>
      <c r="E16" s="54">
        <v>-90.983000000000004</v>
      </c>
      <c r="F16" s="54">
        <v>13.962999999999999</v>
      </c>
      <c r="G16" s="54">
        <v>334.47800000000001</v>
      </c>
      <c r="H16" s="54">
        <v>31.581999999999994</v>
      </c>
      <c r="I16" s="54">
        <v>-167.73399999999998</v>
      </c>
      <c r="J16" s="54">
        <v>-184.363</v>
      </c>
      <c r="K16" s="54">
        <f t="shared" ref="K16:K17" si="5">L16+M16+N16+O16</f>
        <v>-120.00299999999999</v>
      </c>
      <c r="L16" s="54">
        <v>237.64400000000001</v>
      </c>
      <c r="M16" s="54">
        <v>-38.428999999999974</v>
      </c>
      <c r="N16" s="55">
        <v>-139.06700000000001</v>
      </c>
      <c r="O16" s="55">
        <v>-180.15100000000001</v>
      </c>
      <c r="P16" s="55">
        <f t="shared" ref="P16:P17" si="6">Q16+R16+S16+T16</f>
        <v>23.653999999999996</v>
      </c>
      <c r="Q16" s="55">
        <v>239.3</v>
      </c>
      <c r="R16" s="55">
        <v>25</v>
      </c>
      <c r="S16" s="55">
        <v>-102.8</v>
      </c>
      <c r="T16" s="55">
        <v>-137.846</v>
      </c>
      <c r="U16" s="54">
        <v>11.268000000000001</v>
      </c>
      <c r="V16" s="55">
        <v>252.1</v>
      </c>
      <c r="W16" s="55">
        <v>-14.3</v>
      </c>
      <c r="X16" s="55">
        <v>-152.30000000000001</v>
      </c>
      <c r="Y16" s="55">
        <v>-74.245999999999995</v>
      </c>
      <c r="Z16" s="55">
        <f t="shared" ref="Z16:Z17" si="7">AA16+AB16+AC16+AD16</f>
        <v>-1.7639999999999958</v>
      </c>
      <c r="AA16" s="55">
        <v>143.9</v>
      </c>
      <c r="AB16" s="55">
        <v>25</v>
      </c>
      <c r="AC16" s="55">
        <v>-137.5</v>
      </c>
      <c r="AD16" s="55">
        <v>-33.164000000000001</v>
      </c>
      <c r="AE16" s="55">
        <v>-33.725999999999971</v>
      </c>
      <c r="AF16" s="55">
        <v>133.30000000000001</v>
      </c>
      <c r="AG16" s="55">
        <v>8.8000000000000007</v>
      </c>
    </row>
    <row r="17" spans="2:33" x14ac:dyDescent="0.25">
      <c r="B17" s="22" t="s">
        <v>280</v>
      </c>
      <c r="C17" s="65">
        <v>23.152999999999992</v>
      </c>
      <c r="D17" s="66">
        <v>168.37030913473302</v>
      </c>
      <c r="E17" s="66">
        <v>45.946690865266994</v>
      </c>
      <c r="F17" s="66">
        <v>16.783999999999999</v>
      </c>
      <c r="G17" s="66">
        <v>-315.19800000000004</v>
      </c>
      <c r="H17" s="66">
        <v>103.41100000000003</v>
      </c>
      <c r="I17" s="66">
        <v>91.836749620619997</v>
      </c>
      <c r="J17" s="66">
        <v>136.73425037938</v>
      </c>
      <c r="K17" s="66">
        <f t="shared" si="5"/>
        <v>31.092594881091998</v>
      </c>
      <c r="L17" s="66">
        <v>-131.943983547133</v>
      </c>
      <c r="M17" s="66">
        <v>-9.463483528187993</v>
      </c>
      <c r="N17" s="67">
        <v>88.707061956412986</v>
      </c>
      <c r="O17" s="67">
        <v>83.793000000000006</v>
      </c>
      <c r="P17" s="67">
        <f t="shared" si="6"/>
        <v>76.66</v>
      </c>
      <c r="Q17" s="67">
        <v>-122.5</v>
      </c>
      <c r="R17" s="67">
        <v>41.9</v>
      </c>
      <c r="S17" s="67">
        <v>73.599999999999994</v>
      </c>
      <c r="T17" s="67">
        <v>83.66</v>
      </c>
      <c r="U17" s="66">
        <v>-1.018</v>
      </c>
      <c r="V17" s="67">
        <v>-162.6</v>
      </c>
      <c r="W17" s="67">
        <v>7.6</v>
      </c>
      <c r="X17" s="67">
        <v>121.6</v>
      </c>
      <c r="Y17" s="67">
        <v>32.347000000000001</v>
      </c>
      <c r="Z17" s="67">
        <f t="shared" si="7"/>
        <v>1.9240000000000066</v>
      </c>
      <c r="AA17" s="67">
        <v>-103.8</v>
      </c>
      <c r="AB17" s="67">
        <v>4.3</v>
      </c>
      <c r="AC17" s="67">
        <v>91.2</v>
      </c>
      <c r="AD17" s="67">
        <v>10.224000000000004</v>
      </c>
      <c r="AE17" s="67">
        <v>22.356999999999999</v>
      </c>
      <c r="AF17" s="67">
        <v>-85.3</v>
      </c>
      <c r="AG17" s="67">
        <v>-3.6</v>
      </c>
    </row>
    <row r="18" spans="2:33" x14ac:dyDescent="0.25">
      <c r="B18" s="116" t="s">
        <v>281</v>
      </c>
      <c r="C18" s="68">
        <f t="shared" ref="C18:J18" si="8">SUM(C12:C17)</f>
        <v>148.68199999999999</v>
      </c>
      <c r="D18" s="69">
        <f t="shared" si="8"/>
        <v>157.38030913473301</v>
      </c>
      <c r="E18" s="69">
        <f t="shared" si="8"/>
        <v>-58.421309134733001</v>
      </c>
      <c r="F18" s="69">
        <f t="shared" si="8"/>
        <v>359.71200000000005</v>
      </c>
      <c r="G18" s="69">
        <f t="shared" si="8"/>
        <v>93.378999999999962</v>
      </c>
      <c r="H18" s="69">
        <f t="shared" si="8"/>
        <v>244.16700000000006</v>
      </c>
      <c r="I18" s="69">
        <f t="shared" si="8"/>
        <v>37.661749620620014</v>
      </c>
      <c r="J18" s="69">
        <f t="shared" si="8"/>
        <v>-15.495749620620018</v>
      </c>
      <c r="K18" s="69">
        <f>SUM(K12:K17)</f>
        <v>219.51159488109204</v>
      </c>
      <c r="L18" s="69">
        <f>SUM(L12:L17)</f>
        <v>92.048016452867017</v>
      </c>
      <c r="M18" s="69">
        <f>SUM(M12:M17)</f>
        <v>100.63451647181208</v>
      </c>
      <c r="N18" s="70">
        <f>SUM(N12:N17)</f>
        <v>114.44506195641293</v>
      </c>
      <c r="O18" s="70">
        <f t="shared" ref="O18:AG18" si="9">SUM(O12:O17)</f>
        <v>-87.616000000000014</v>
      </c>
      <c r="P18" s="70">
        <f t="shared" si="9"/>
        <v>462.21799999999996</v>
      </c>
      <c r="Q18" s="70">
        <f t="shared" si="9"/>
        <v>183.5</v>
      </c>
      <c r="R18" s="70">
        <f t="shared" si="9"/>
        <v>250.40000000000003</v>
      </c>
      <c r="S18" s="70">
        <f t="shared" si="9"/>
        <v>113.8</v>
      </c>
      <c r="T18" s="70">
        <f t="shared" si="9"/>
        <v>-85.481999999999999</v>
      </c>
      <c r="U18" s="69">
        <f t="shared" si="9"/>
        <v>312.16499999999991</v>
      </c>
      <c r="V18" s="70">
        <f t="shared" si="9"/>
        <v>154.1</v>
      </c>
      <c r="W18" s="70">
        <f t="shared" si="9"/>
        <v>141.59999999999997</v>
      </c>
      <c r="X18" s="70">
        <f t="shared" si="9"/>
        <v>77.899999999999977</v>
      </c>
      <c r="Y18" s="70">
        <f t="shared" si="9"/>
        <v>-61.356000000000002</v>
      </c>
      <c r="Z18" s="70">
        <f t="shared" si="9"/>
        <v>184.89900000000003</v>
      </c>
      <c r="AA18" s="70">
        <f t="shared" si="9"/>
        <v>90.2</v>
      </c>
      <c r="AB18" s="70">
        <f t="shared" si="9"/>
        <v>122.9</v>
      </c>
      <c r="AC18" s="70">
        <f t="shared" si="9"/>
        <v>40.800000000000011</v>
      </c>
      <c r="AD18" s="70">
        <f t="shared" si="9"/>
        <v>-69.001000000000005</v>
      </c>
      <c r="AE18" s="70">
        <f t="shared" si="9"/>
        <v>126.22969999999998</v>
      </c>
      <c r="AF18" s="70">
        <f t="shared" si="9"/>
        <v>94.600000000000009</v>
      </c>
      <c r="AG18" s="70">
        <f t="shared" si="9"/>
        <v>94.2</v>
      </c>
    </row>
    <row r="19" spans="2:33" x14ac:dyDescent="0.25">
      <c r="B19" s="15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  <c r="O19" s="55"/>
      <c r="P19" s="55"/>
      <c r="Q19" s="55"/>
      <c r="R19" s="55"/>
      <c r="S19" s="55"/>
      <c r="T19" s="55"/>
      <c r="U19" s="54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2:33" x14ac:dyDescent="0.25">
      <c r="B20" s="13" t="s">
        <v>282</v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5"/>
      <c r="O20" s="55"/>
      <c r="P20" s="55"/>
      <c r="Q20" s="55"/>
      <c r="R20" s="55"/>
      <c r="S20" s="55"/>
      <c r="T20" s="55"/>
      <c r="U20" s="54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2:33" x14ac:dyDescent="0.25">
      <c r="B21" s="15" t="s">
        <v>283</v>
      </c>
      <c r="C21" s="53">
        <v>-1.077</v>
      </c>
      <c r="D21" s="54">
        <v>-3.4590000000000005</v>
      </c>
      <c r="E21" s="54">
        <v>-3.6589999999999998</v>
      </c>
      <c r="F21" s="54">
        <v>-1.4670000000000001</v>
      </c>
      <c r="G21" s="54">
        <v>-5.500000000000016E-2</v>
      </c>
      <c r="H21" s="54">
        <v>0.33200000000000007</v>
      </c>
      <c r="I21" s="54">
        <v>-1.018</v>
      </c>
      <c r="J21" s="54">
        <v>-0.72599999999999998</v>
      </c>
      <c r="K21" s="54">
        <f>L21+M21+N21+O21</f>
        <v>-5.6660000000000004</v>
      </c>
      <c r="L21" s="54">
        <v>-4.7880000000000003</v>
      </c>
      <c r="M21" s="54">
        <v>4.0000000000000036E-3</v>
      </c>
      <c r="N21" s="55">
        <v>-0.73799999999999999</v>
      </c>
      <c r="O21" s="55">
        <v>-0.14399999999999999</v>
      </c>
      <c r="P21" s="55">
        <f>Q21+R21+S21+T21</f>
        <v>-2.0150000000000001</v>
      </c>
      <c r="Q21" s="55">
        <v>0</v>
      </c>
      <c r="R21" s="55">
        <v>1.5</v>
      </c>
      <c r="S21" s="55">
        <v>-0.4</v>
      </c>
      <c r="T21" s="55">
        <v>-3.1150000000000002</v>
      </c>
      <c r="U21" s="54">
        <v>-19.545000000000002</v>
      </c>
      <c r="V21" s="55">
        <v>-14.5</v>
      </c>
      <c r="W21" s="55">
        <v>-0.2</v>
      </c>
      <c r="X21" s="55">
        <v>-1.6</v>
      </c>
      <c r="Y21" s="55">
        <v>-3.32</v>
      </c>
      <c r="Z21" s="55">
        <f>AA21+AB21+AC21+AD21</f>
        <v>-20.253</v>
      </c>
      <c r="AA21" s="55">
        <v>-11.2</v>
      </c>
      <c r="AB21" s="55">
        <v>-3.3</v>
      </c>
      <c r="AC21" s="55">
        <v>-4.0999999999999996</v>
      </c>
      <c r="AD21" s="55">
        <v>-1.653</v>
      </c>
      <c r="AE21" s="55">
        <v>-2.0389999999999997</v>
      </c>
      <c r="AF21" s="55">
        <v>-1.2</v>
      </c>
      <c r="AG21" s="55">
        <v>-0.5</v>
      </c>
    </row>
    <row r="22" spans="2:33" x14ac:dyDescent="0.25">
      <c r="B22" s="15" t="s">
        <v>284</v>
      </c>
      <c r="C22" s="53">
        <v>-11.420999999999999</v>
      </c>
      <c r="D22" s="54">
        <v>-18.207999999999998</v>
      </c>
      <c r="E22" s="54">
        <v>-18.777999999999999</v>
      </c>
      <c r="F22" s="54">
        <v>-103.038</v>
      </c>
      <c r="G22" s="54">
        <v>-43.058</v>
      </c>
      <c r="H22" s="54">
        <v>-15.82</v>
      </c>
      <c r="I22" s="54">
        <v>-25.150999999999996</v>
      </c>
      <c r="J22" s="54">
        <v>-19.009</v>
      </c>
      <c r="K22" s="54">
        <f t="shared" ref="K22:K28" si="10">L22+M22+N22+O22</f>
        <v>-76.531000000000006</v>
      </c>
      <c r="L22" s="54">
        <v>-17.228000000000009</v>
      </c>
      <c r="M22" s="54">
        <v>-24.354999999999997</v>
      </c>
      <c r="N22" s="55">
        <v>-15.576000000000001</v>
      </c>
      <c r="O22" s="55">
        <v>-19.372</v>
      </c>
      <c r="P22" s="55">
        <f t="shared" ref="P22:P28" si="11">Q22+R22+S22+T22</f>
        <v>-53.035000000000004</v>
      </c>
      <c r="Q22" s="55">
        <v>-19.8</v>
      </c>
      <c r="R22" s="55">
        <v>-13.3</v>
      </c>
      <c r="S22" s="55">
        <v>-7.5</v>
      </c>
      <c r="T22" s="55">
        <v>-12.435</v>
      </c>
      <c r="U22" s="54">
        <v>-45.329000000000001</v>
      </c>
      <c r="V22" s="55">
        <v>-7.9</v>
      </c>
      <c r="W22" s="55">
        <v>-13.3</v>
      </c>
      <c r="X22" s="55">
        <v>-11.7</v>
      </c>
      <c r="Y22" s="55">
        <v>-12.487</v>
      </c>
      <c r="Z22" s="55">
        <f t="shared" ref="Z22:Z28" si="12">AA22+AB22+AC22+AD22</f>
        <v>-35.522000000000006</v>
      </c>
      <c r="AA22" s="55">
        <v>-6.8</v>
      </c>
      <c r="AB22" s="55">
        <v>-11.9</v>
      </c>
      <c r="AC22" s="55">
        <v>-8.4</v>
      </c>
      <c r="AD22" s="55">
        <v>-8.4220000000000006</v>
      </c>
      <c r="AE22" s="55">
        <v>-21.094000000000001</v>
      </c>
      <c r="AF22" s="55">
        <v>-10.9</v>
      </c>
      <c r="AG22" s="55">
        <v>-3.1</v>
      </c>
    </row>
    <row r="23" spans="2:33" x14ac:dyDescent="0.25">
      <c r="B23" s="15" t="s">
        <v>285</v>
      </c>
      <c r="C23" s="53">
        <v>0</v>
      </c>
      <c r="D23" s="54">
        <v>0</v>
      </c>
      <c r="E23" s="54">
        <v>0</v>
      </c>
      <c r="F23" s="54">
        <v>4.2290000000000001</v>
      </c>
      <c r="G23" s="54">
        <v>4.2290000000000001</v>
      </c>
      <c r="H23" s="54">
        <v>0</v>
      </c>
      <c r="I23" s="54">
        <v>0</v>
      </c>
      <c r="J23" s="54">
        <v>0</v>
      </c>
      <c r="K23" s="54">
        <f t="shared" si="10"/>
        <v>0</v>
      </c>
      <c r="L23" s="54">
        <v>0</v>
      </c>
      <c r="M23" s="54">
        <v>0</v>
      </c>
      <c r="N23" s="55">
        <v>0</v>
      </c>
      <c r="O23" s="55">
        <v>0</v>
      </c>
      <c r="P23" s="55">
        <f t="shared" si="11"/>
        <v>0</v>
      </c>
      <c r="Q23" s="55">
        <v>0</v>
      </c>
      <c r="R23" s="55">
        <v>0</v>
      </c>
      <c r="S23" s="55">
        <v>0</v>
      </c>
      <c r="T23" s="55">
        <v>0</v>
      </c>
      <c r="U23" s="54">
        <v>1.631</v>
      </c>
      <c r="V23" s="55">
        <v>0.2</v>
      </c>
      <c r="W23" s="55">
        <v>0.4</v>
      </c>
      <c r="X23" s="55">
        <v>0</v>
      </c>
      <c r="Y23" s="55">
        <v>1.0659999999999998</v>
      </c>
      <c r="Z23" s="55">
        <f t="shared" si="12"/>
        <v>0.247</v>
      </c>
      <c r="AA23" s="55">
        <v>0.1</v>
      </c>
      <c r="AB23" s="55">
        <v>4.9000000000000002E-2</v>
      </c>
      <c r="AC23" s="55">
        <v>4.9000000000000002E-2</v>
      </c>
      <c r="AD23" s="55">
        <v>4.9000000000000002E-2</v>
      </c>
      <c r="AE23" s="55">
        <v>1</v>
      </c>
      <c r="AF23" s="55">
        <v>0.7</v>
      </c>
      <c r="AG23" s="55">
        <v>0.3</v>
      </c>
    </row>
    <row r="24" spans="2:33" x14ac:dyDescent="0.25">
      <c r="B24" s="15" t="s">
        <v>286</v>
      </c>
      <c r="C24" s="53">
        <v>-2.1850000000000005</v>
      </c>
      <c r="D24" s="54">
        <v>-4.9350000000000005</v>
      </c>
      <c r="E24" s="54">
        <v>-5.4429999999999996</v>
      </c>
      <c r="F24" s="54">
        <v>-127.75700000000001</v>
      </c>
      <c r="G24" s="54">
        <v>-20.307000000000002</v>
      </c>
      <c r="H24" s="54">
        <v>-87.355000000000004</v>
      </c>
      <c r="I24" s="54">
        <v>-1.541999999999998</v>
      </c>
      <c r="J24" s="54">
        <v>-18.553000000000001</v>
      </c>
      <c r="K24" s="54">
        <f t="shared" si="10"/>
        <v>-180.61199999999999</v>
      </c>
      <c r="L24" s="54">
        <v>-1.6149999999999807</v>
      </c>
      <c r="M24" s="54">
        <v>-61.956000000000017</v>
      </c>
      <c r="N24" s="55">
        <v>-31.945999999999998</v>
      </c>
      <c r="O24" s="55">
        <v>-85.094999999999999</v>
      </c>
      <c r="P24" s="55">
        <f t="shared" si="11"/>
        <v>0</v>
      </c>
      <c r="Q24" s="55">
        <v>0</v>
      </c>
      <c r="R24" s="55">
        <v>0</v>
      </c>
      <c r="S24" s="55">
        <v>0</v>
      </c>
      <c r="T24" s="55">
        <v>0</v>
      </c>
      <c r="U24" s="54">
        <v>-48.579000000000001</v>
      </c>
      <c r="V24" s="55">
        <v>0</v>
      </c>
      <c r="W24" s="55">
        <v>-0.3</v>
      </c>
      <c r="X24" s="55">
        <v>-1.5</v>
      </c>
      <c r="Y24" s="55">
        <v>-46.759</v>
      </c>
      <c r="Z24" s="55">
        <f t="shared" si="12"/>
        <v>-228.26799999999997</v>
      </c>
      <c r="AA24" s="55">
        <v>-12.2</v>
      </c>
      <c r="AB24" s="55">
        <v>-177.4</v>
      </c>
      <c r="AC24" s="55">
        <v>0.5</v>
      </c>
      <c r="AD24" s="55">
        <v>-39.167999999999992</v>
      </c>
      <c r="AE24" s="55">
        <v>-123.11799999999999</v>
      </c>
      <c r="AF24" s="55">
        <v>-6.5</v>
      </c>
      <c r="AG24" s="55">
        <v>-53.3</v>
      </c>
    </row>
    <row r="25" spans="2:33" x14ac:dyDescent="0.25">
      <c r="B25" s="15" t="s">
        <v>287</v>
      </c>
      <c r="C25" s="53">
        <v>0</v>
      </c>
      <c r="D25" s="54">
        <v>0</v>
      </c>
      <c r="E25" s="54">
        <v>9.1039999999999992</v>
      </c>
      <c r="F25" s="54"/>
      <c r="G25" s="54"/>
      <c r="H25" s="54"/>
      <c r="I25" s="54"/>
      <c r="J25" s="54"/>
      <c r="K25" s="54"/>
      <c r="L25" s="54"/>
      <c r="M25" s="54"/>
      <c r="N25" s="55"/>
      <c r="O25" s="55"/>
      <c r="P25" s="55"/>
      <c r="Q25" s="55"/>
      <c r="R25" s="55"/>
      <c r="S25" s="55"/>
      <c r="T25" s="55"/>
      <c r="U25" s="54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</row>
    <row r="26" spans="2:33" x14ac:dyDescent="0.25">
      <c r="B26" s="15" t="s">
        <v>288</v>
      </c>
      <c r="C26" s="53">
        <v>-14.936999999999998</v>
      </c>
      <c r="D26" s="54">
        <v>-10.965</v>
      </c>
      <c r="E26" s="54">
        <v>-17.919</v>
      </c>
      <c r="F26" s="54">
        <v>-0.32500000000000001</v>
      </c>
      <c r="G26" s="54">
        <v>3.4000000000000002E-2</v>
      </c>
      <c r="H26" s="54">
        <v>-0.33600000000000002</v>
      </c>
      <c r="I26" s="54">
        <v>-8.299999999999999E-2</v>
      </c>
      <c r="J26" s="54">
        <v>-0.04</v>
      </c>
      <c r="K26" s="54">
        <f t="shared" si="10"/>
        <v>-17.042999999999999</v>
      </c>
      <c r="L26" s="54">
        <v>-0.73699999999999832</v>
      </c>
      <c r="M26" s="54">
        <v>-1.1980000000000004</v>
      </c>
      <c r="N26" s="55">
        <v>-6.7320000000000011</v>
      </c>
      <c r="O26" s="55">
        <v>-8.3759999999999994</v>
      </c>
      <c r="P26" s="55">
        <f t="shared" si="11"/>
        <v>-4.7</v>
      </c>
      <c r="Q26" s="55">
        <v>-0.5</v>
      </c>
      <c r="R26" s="55">
        <v>0</v>
      </c>
      <c r="S26" s="55">
        <v>-4.2</v>
      </c>
      <c r="T26" s="55">
        <v>0</v>
      </c>
      <c r="U26" s="54">
        <v>-31.189</v>
      </c>
      <c r="V26" s="55">
        <v>2.8</v>
      </c>
      <c r="W26" s="55">
        <v>1.7</v>
      </c>
      <c r="X26" s="55">
        <v>-35.4</v>
      </c>
      <c r="Y26" s="55">
        <v>-0.22600000000000001</v>
      </c>
      <c r="Z26" s="55">
        <f t="shared" si="12"/>
        <v>-19.366</v>
      </c>
      <c r="AA26" s="55">
        <v>-4.4000000000000004</v>
      </c>
      <c r="AB26" s="55">
        <v>-3.2</v>
      </c>
      <c r="AC26" s="55">
        <v>-0.2</v>
      </c>
      <c r="AD26" s="55">
        <v>-11.566000000000001</v>
      </c>
      <c r="AE26" s="55">
        <v>-6.617</v>
      </c>
      <c r="AF26" s="55">
        <v>0</v>
      </c>
      <c r="AG26" s="55">
        <v>0</v>
      </c>
    </row>
    <row r="27" spans="2:33" x14ac:dyDescent="0.25">
      <c r="B27" s="15" t="s">
        <v>289</v>
      </c>
      <c r="C27" s="53">
        <v>23.734000000000002</v>
      </c>
      <c r="D27" s="54">
        <v>0</v>
      </c>
      <c r="E27" s="54">
        <v>0</v>
      </c>
      <c r="F27" s="54">
        <v>0.95899999999999996</v>
      </c>
      <c r="G27" s="54">
        <v>0.95899999999999996</v>
      </c>
      <c r="H27" s="54">
        <v>0</v>
      </c>
      <c r="I27" s="54">
        <v>0</v>
      </c>
      <c r="J27" s="54">
        <v>0</v>
      </c>
      <c r="K27" s="54">
        <f t="shared" si="10"/>
        <v>2.58</v>
      </c>
      <c r="L27" s="54">
        <v>2.58</v>
      </c>
      <c r="M27" s="54">
        <v>0</v>
      </c>
      <c r="N27" s="55">
        <v>0</v>
      </c>
      <c r="O27" s="55">
        <v>0</v>
      </c>
      <c r="P27" s="55">
        <f t="shared" si="11"/>
        <v>0</v>
      </c>
      <c r="Q27" s="55">
        <v>0</v>
      </c>
      <c r="R27" s="55">
        <v>0</v>
      </c>
      <c r="S27" s="55">
        <v>0</v>
      </c>
      <c r="T27" s="55">
        <v>0</v>
      </c>
      <c r="U27" s="54">
        <v>0.97799999999999998</v>
      </c>
      <c r="V27" s="55">
        <v>0</v>
      </c>
      <c r="W27" s="55">
        <v>0</v>
      </c>
      <c r="X27" s="55">
        <v>0</v>
      </c>
      <c r="Y27" s="55">
        <v>0</v>
      </c>
      <c r="Z27" s="55">
        <f t="shared" si="12"/>
        <v>0</v>
      </c>
      <c r="AA27" s="55">
        <v>0</v>
      </c>
      <c r="AB27" s="55">
        <v>0</v>
      </c>
      <c r="AC27" s="55">
        <v>0</v>
      </c>
      <c r="AD27" s="55">
        <v>0</v>
      </c>
      <c r="AE27" s="55">
        <v>0.23899999999999999</v>
      </c>
      <c r="AF27" s="55">
        <v>-0.2</v>
      </c>
      <c r="AG27" s="55">
        <v>0.2</v>
      </c>
    </row>
    <row r="28" spans="2:33" x14ac:dyDescent="0.25">
      <c r="B28" s="22" t="s">
        <v>290</v>
      </c>
      <c r="C28" s="65">
        <v>1.402000000000001</v>
      </c>
      <c r="D28" s="66">
        <v>-3.8430000000000009</v>
      </c>
      <c r="E28" s="66">
        <v>-7.6079999999999997</v>
      </c>
      <c r="F28" s="66">
        <v>-9.2560000000000002</v>
      </c>
      <c r="G28" s="66">
        <v>7.8779999999999983</v>
      </c>
      <c r="H28" s="66">
        <v>-6.1349999999999998</v>
      </c>
      <c r="I28" s="66">
        <v>0.3830000000000009</v>
      </c>
      <c r="J28" s="66">
        <v>-11.282</v>
      </c>
      <c r="K28" s="66">
        <f t="shared" si="10"/>
        <v>0</v>
      </c>
      <c r="L28" s="66">
        <v>-1.4339999999999999</v>
      </c>
      <c r="M28" s="66">
        <v>-2.1029999999999998</v>
      </c>
      <c r="N28" s="67">
        <v>0.61899999999999977</v>
      </c>
      <c r="O28" s="67">
        <v>2.9180000000000001</v>
      </c>
      <c r="P28" s="67">
        <f t="shared" si="11"/>
        <v>4.5069999999999997</v>
      </c>
      <c r="Q28" s="67">
        <v>-2.2999999999999998</v>
      </c>
      <c r="R28" s="67">
        <v>0.3</v>
      </c>
      <c r="S28" s="67">
        <v>6.4</v>
      </c>
      <c r="T28" s="67">
        <v>0.10699999999999976</v>
      </c>
      <c r="U28" s="66">
        <v>0</v>
      </c>
      <c r="V28" s="67">
        <v>0</v>
      </c>
      <c r="W28" s="67">
        <v>0</v>
      </c>
      <c r="X28" s="67">
        <v>0</v>
      </c>
      <c r="Y28" s="67">
        <v>0</v>
      </c>
      <c r="Z28" s="67">
        <f t="shared" si="12"/>
        <v>-8.0740000000000016</v>
      </c>
      <c r="AA28" s="67">
        <v>-6.8</v>
      </c>
      <c r="AB28" s="67">
        <v>-0.9</v>
      </c>
      <c r="AC28" s="67">
        <v>-1.6</v>
      </c>
      <c r="AD28" s="67">
        <v>1.226</v>
      </c>
      <c r="AE28" s="67">
        <v>-7.1820000000000004</v>
      </c>
      <c r="AF28" s="67">
        <v>0.3</v>
      </c>
      <c r="AG28" s="67">
        <v>0.9</v>
      </c>
    </row>
    <row r="29" spans="2:33" x14ac:dyDescent="0.25">
      <c r="B29" s="13" t="s">
        <v>291</v>
      </c>
      <c r="C29" s="68">
        <f t="shared" ref="C29:J29" si="13">SUM(C21:C28)</f>
        <v>-4.4839999999999947</v>
      </c>
      <c r="D29" s="69">
        <f t="shared" si="13"/>
        <v>-41.41</v>
      </c>
      <c r="E29" s="69">
        <f t="shared" si="13"/>
        <v>-44.30299999999999</v>
      </c>
      <c r="F29" s="69">
        <f t="shared" si="13"/>
        <v>-236.655</v>
      </c>
      <c r="G29" s="69">
        <f t="shared" si="13"/>
        <v>-50.32</v>
      </c>
      <c r="H29" s="69">
        <f t="shared" si="13"/>
        <v>-109.31400000000001</v>
      </c>
      <c r="I29" s="69">
        <f t="shared" si="13"/>
        <v>-27.410999999999994</v>
      </c>
      <c r="J29" s="69">
        <f t="shared" si="13"/>
        <v>-49.61</v>
      </c>
      <c r="K29" s="69">
        <f>SUM(K21:K28)</f>
        <v>-277.27199999999999</v>
      </c>
      <c r="L29" s="69">
        <f>SUM(L21:L28)</f>
        <v>-23.221999999999991</v>
      </c>
      <c r="M29" s="69">
        <f>SUM(M21:M28)</f>
        <v>-89.608000000000018</v>
      </c>
      <c r="N29" s="70">
        <f>SUM(N21:N28)</f>
        <v>-54.372999999999998</v>
      </c>
      <c r="O29" s="70">
        <f t="shared" ref="O29:AG29" si="14">SUM(O21:O28)</f>
        <v>-110.06899999999999</v>
      </c>
      <c r="P29" s="70">
        <f t="shared" si="14"/>
        <v>-55.243000000000009</v>
      </c>
      <c r="Q29" s="70">
        <f t="shared" si="14"/>
        <v>-22.6</v>
      </c>
      <c r="R29" s="70">
        <f t="shared" si="14"/>
        <v>-11.5</v>
      </c>
      <c r="S29" s="70">
        <f t="shared" si="14"/>
        <v>-5.7000000000000011</v>
      </c>
      <c r="T29" s="70">
        <f t="shared" si="14"/>
        <v>-15.443000000000001</v>
      </c>
      <c r="U29" s="69">
        <f t="shared" si="14"/>
        <v>-142.03299999999999</v>
      </c>
      <c r="V29" s="70">
        <f t="shared" si="14"/>
        <v>-19.399999999999999</v>
      </c>
      <c r="W29" s="70">
        <f t="shared" si="14"/>
        <v>-11.700000000000001</v>
      </c>
      <c r="X29" s="70">
        <f t="shared" si="14"/>
        <v>-50.199999999999996</v>
      </c>
      <c r="Y29" s="70">
        <f t="shared" si="14"/>
        <v>-61.725999999999999</v>
      </c>
      <c r="Z29" s="70">
        <f t="shared" si="14"/>
        <v>-311.23599999999999</v>
      </c>
      <c r="AA29" s="70">
        <f t="shared" si="14"/>
        <v>-41.3</v>
      </c>
      <c r="AB29" s="70">
        <f t="shared" si="14"/>
        <v>-196.65100000000001</v>
      </c>
      <c r="AC29" s="70">
        <f t="shared" si="14"/>
        <v>-13.750999999999999</v>
      </c>
      <c r="AD29" s="70">
        <f t="shared" si="14"/>
        <v>-59.533999999999999</v>
      </c>
      <c r="AE29" s="70">
        <f t="shared" si="14"/>
        <v>-158.81099999999998</v>
      </c>
      <c r="AF29" s="70">
        <f t="shared" si="14"/>
        <v>-17.799999999999997</v>
      </c>
      <c r="AG29" s="70">
        <f t="shared" si="14"/>
        <v>-55.499999999999993</v>
      </c>
    </row>
    <row r="30" spans="2:33" x14ac:dyDescent="0.25">
      <c r="B30" s="15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2:33" x14ac:dyDescent="0.25">
      <c r="B31" s="13" t="s">
        <v>292</v>
      </c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2:33" x14ac:dyDescent="0.25">
      <c r="B32" s="15" t="s">
        <v>293</v>
      </c>
      <c r="C32" s="53">
        <v>-109.89282795964499</v>
      </c>
      <c r="D32" s="54">
        <v>-12.284172040355003</v>
      </c>
      <c r="E32" s="54">
        <v>-22.088999999999999</v>
      </c>
      <c r="F32" s="54">
        <v>-62.271999999999998</v>
      </c>
      <c r="G32" s="54">
        <v>-16.93</v>
      </c>
      <c r="H32" s="54">
        <v>-16.288</v>
      </c>
      <c r="I32" s="54">
        <v>-15.468999999999998</v>
      </c>
      <c r="J32" s="54">
        <v>-13.585000000000001</v>
      </c>
      <c r="K32" s="54">
        <f>L32+M32+N32+O32</f>
        <v>-67.683999999999997</v>
      </c>
      <c r="L32" s="54">
        <v>-20.564999999999998</v>
      </c>
      <c r="M32" s="54">
        <v>-15.018000000000001</v>
      </c>
      <c r="N32" s="55">
        <v>-20.012999999999998</v>
      </c>
      <c r="O32" s="55">
        <v>-12.087999999999999</v>
      </c>
      <c r="P32" s="55">
        <f>Q32+R32+S32+T32</f>
        <v>-66.551999999999992</v>
      </c>
      <c r="Q32" s="55">
        <v>-28.4</v>
      </c>
      <c r="R32" s="55">
        <v>-13.6</v>
      </c>
      <c r="S32" s="55">
        <v>-12</v>
      </c>
      <c r="T32" s="55">
        <v>-12.552</v>
      </c>
      <c r="U32" s="55">
        <v>-340.19</v>
      </c>
      <c r="V32" s="55">
        <v>-72.7</v>
      </c>
      <c r="W32" s="55">
        <v>-72.900000000000006</v>
      </c>
      <c r="X32" s="55">
        <v>-35.700000000000003</v>
      </c>
      <c r="Y32" s="55">
        <v>-158.922</v>
      </c>
      <c r="Z32" s="55">
        <f>AA32+AB32+AC32+AD32</f>
        <v>-95.091999999999999</v>
      </c>
      <c r="AA32" s="55">
        <v>-75.7</v>
      </c>
      <c r="AB32" s="55">
        <v>2.8</v>
      </c>
      <c r="AC32" s="55">
        <v>-19.3</v>
      </c>
      <c r="AD32" s="55">
        <v>-2.8920000000000003</v>
      </c>
      <c r="AE32" s="55">
        <v>-50.12299999999999</v>
      </c>
      <c r="AF32" s="55">
        <v>-0.8</v>
      </c>
      <c r="AG32" s="55">
        <v>-40.799999999999997</v>
      </c>
    </row>
    <row r="33" spans="2:33" x14ac:dyDescent="0.25">
      <c r="B33" s="15" t="s">
        <v>294</v>
      </c>
      <c r="C33" s="53">
        <v>0</v>
      </c>
      <c r="D33" s="54">
        <v>90.998999999999995</v>
      </c>
      <c r="E33" s="54">
        <v>1E-3</v>
      </c>
      <c r="F33" s="54">
        <v>160.46100000000001</v>
      </c>
      <c r="G33" s="54">
        <v>0.46100000000001273</v>
      </c>
      <c r="H33" s="54">
        <v>0</v>
      </c>
      <c r="I33" s="54">
        <v>160</v>
      </c>
      <c r="J33" s="54">
        <v>0</v>
      </c>
      <c r="K33" s="54">
        <f t="shared" ref="K33:K38" si="15">L33+M33+N33+O33</f>
        <v>11.795</v>
      </c>
      <c r="L33" s="54">
        <v>2.4269999999999996</v>
      </c>
      <c r="M33" s="54">
        <v>2.1539999999999999</v>
      </c>
      <c r="N33" s="55">
        <v>7.2140000000000004</v>
      </c>
      <c r="O33" s="55">
        <v>0</v>
      </c>
      <c r="P33" s="55">
        <f t="shared" ref="P33:P38" si="16">Q33+R33+S33+T33</f>
        <v>74.882099999999994</v>
      </c>
      <c r="Q33" s="55">
        <v>0</v>
      </c>
      <c r="R33" s="55">
        <v>73.2</v>
      </c>
      <c r="S33" s="55">
        <v>-3.2</v>
      </c>
      <c r="T33" s="55">
        <v>4.8821000000000003</v>
      </c>
      <c r="U33" s="54">
        <v>370.54300000000001</v>
      </c>
      <c r="V33" s="55">
        <v>3.6</v>
      </c>
      <c r="W33" s="55">
        <v>-5.3</v>
      </c>
      <c r="X33" s="55">
        <v>101.9</v>
      </c>
      <c r="Y33" s="55">
        <v>270.43599999999998</v>
      </c>
      <c r="Z33" s="55">
        <f t="shared" ref="Z33:Z38" si="17">AA33+AB33+AC33+AD33</f>
        <v>259.28000000000003</v>
      </c>
      <c r="AA33" s="55">
        <v>58.9</v>
      </c>
      <c r="AB33" s="55">
        <v>95</v>
      </c>
      <c r="AC33" s="55">
        <v>55.9</v>
      </c>
      <c r="AD33" s="55">
        <v>49.48</v>
      </c>
      <c r="AE33" s="55">
        <v>0.4</v>
      </c>
      <c r="AF33" s="55">
        <v>0.4</v>
      </c>
      <c r="AG33" s="55">
        <v>0</v>
      </c>
    </row>
    <row r="34" spans="2:33" x14ac:dyDescent="0.25">
      <c r="B34" s="15" t="s">
        <v>256</v>
      </c>
      <c r="C34" s="53">
        <v>0</v>
      </c>
      <c r="D34" s="54">
        <v>0</v>
      </c>
      <c r="E34" s="54">
        <v>-14.989000000000001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f t="shared" si="15"/>
        <v>-19.959</v>
      </c>
      <c r="L34" s="54">
        <v>-19.959</v>
      </c>
      <c r="M34" s="54">
        <v>0</v>
      </c>
      <c r="N34" s="55">
        <v>0</v>
      </c>
      <c r="O34" s="55">
        <v>0</v>
      </c>
      <c r="P34" s="55">
        <f t="shared" si="16"/>
        <v>0</v>
      </c>
      <c r="Q34" s="55">
        <v>0</v>
      </c>
      <c r="R34" s="55">
        <v>0</v>
      </c>
      <c r="S34" s="55">
        <v>0</v>
      </c>
      <c r="T34" s="55">
        <v>0</v>
      </c>
      <c r="U34" s="55">
        <v>-14.785</v>
      </c>
      <c r="V34" s="55">
        <v>0</v>
      </c>
      <c r="W34" s="55">
        <v>0</v>
      </c>
      <c r="X34" s="55">
        <v>0</v>
      </c>
      <c r="Y34" s="55">
        <v>-14.785</v>
      </c>
      <c r="Z34" s="55">
        <f t="shared" si="17"/>
        <v>-0.8</v>
      </c>
      <c r="AA34" s="55">
        <v>-0.8</v>
      </c>
      <c r="AB34" s="55">
        <v>0</v>
      </c>
      <c r="AC34" s="55">
        <v>0</v>
      </c>
      <c r="AD34" s="55">
        <v>0</v>
      </c>
      <c r="AE34" s="55">
        <v>0</v>
      </c>
      <c r="AF34" s="55">
        <v>0</v>
      </c>
      <c r="AG34" s="55">
        <v>0</v>
      </c>
    </row>
    <row r="35" spans="2:33" x14ac:dyDescent="0.25">
      <c r="B35" s="15" t="s">
        <v>255</v>
      </c>
      <c r="C35" s="53">
        <v>0</v>
      </c>
      <c r="D35" s="54">
        <v>-167.34899999999999</v>
      </c>
      <c r="E35" s="54">
        <v>0</v>
      </c>
      <c r="F35" s="54">
        <v>-143.446</v>
      </c>
      <c r="G35" s="54">
        <v>0</v>
      </c>
      <c r="H35" s="54">
        <v>0</v>
      </c>
      <c r="I35" s="54">
        <v>-143.446</v>
      </c>
      <c r="J35" s="54">
        <v>0</v>
      </c>
      <c r="K35" s="54">
        <f t="shared" si="15"/>
        <v>-239.08199999999999</v>
      </c>
      <c r="L35" s="54">
        <v>0</v>
      </c>
      <c r="M35" s="54">
        <v>0</v>
      </c>
      <c r="N35" s="55">
        <v>-239.08199999999999</v>
      </c>
      <c r="O35" s="55">
        <v>0</v>
      </c>
      <c r="P35" s="55">
        <f t="shared" si="16"/>
        <v>0</v>
      </c>
      <c r="Q35" s="55">
        <v>0</v>
      </c>
      <c r="R35" s="55">
        <v>0</v>
      </c>
      <c r="S35" s="55">
        <v>0</v>
      </c>
      <c r="T35" s="55">
        <v>0</v>
      </c>
      <c r="U35" s="55">
        <v>-95.536000000000001</v>
      </c>
      <c r="V35" s="55">
        <v>0</v>
      </c>
      <c r="W35" s="55">
        <v>0</v>
      </c>
      <c r="X35" s="55">
        <v>-95.5</v>
      </c>
      <c r="Y35" s="55">
        <v>0</v>
      </c>
      <c r="Z35" s="55">
        <f t="shared" si="17"/>
        <v>-90.313999999999993</v>
      </c>
      <c r="AA35" s="55">
        <v>0</v>
      </c>
      <c r="AB35" s="55">
        <v>0</v>
      </c>
      <c r="AC35" s="55">
        <v>-90.313999999999993</v>
      </c>
      <c r="AD35" s="55">
        <v>0</v>
      </c>
      <c r="AE35" s="55">
        <v>-90.3</v>
      </c>
      <c r="AF35" s="55">
        <v>0</v>
      </c>
      <c r="AG35" s="55">
        <v>0</v>
      </c>
    </row>
    <row r="36" spans="2:33" x14ac:dyDescent="0.25">
      <c r="B36" s="15" t="s">
        <v>295</v>
      </c>
      <c r="C36" s="53">
        <v>-5.7291720403550013</v>
      </c>
      <c r="D36" s="54">
        <v>-15.256827959644999</v>
      </c>
      <c r="E36" s="54">
        <v>0</v>
      </c>
      <c r="F36" s="54">
        <v>-55.975000000000001</v>
      </c>
      <c r="G36" s="54">
        <v>0</v>
      </c>
      <c r="H36" s="54">
        <v>-0.34199999999999875</v>
      </c>
      <c r="I36" s="54">
        <v>-55.633000000000003</v>
      </c>
      <c r="J36" s="54">
        <v>0</v>
      </c>
      <c r="K36" s="54">
        <f t="shared" si="15"/>
        <v>-3.411</v>
      </c>
      <c r="L36" s="54">
        <v>0</v>
      </c>
      <c r="M36" s="54">
        <v>0</v>
      </c>
      <c r="N36" s="55">
        <v>-3.411</v>
      </c>
      <c r="O36" s="55">
        <v>0</v>
      </c>
      <c r="P36" s="55">
        <f t="shared" si="16"/>
        <v>0</v>
      </c>
      <c r="Q36" s="55">
        <v>0</v>
      </c>
      <c r="R36" s="55">
        <v>0</v>
      </c>
      <c r="S36" s="55">
        <v>0</v>
      </c>
      <c r="T36" s="55">
        <v>0</v>
      </c>
      <c r="U36" s="54">
        <v>0.63500000000000001</v>
      </c>
      <c r="V36" s="55">
        <v>0</v>
      </c>
      <c r="W36" s="55">
        <v>0</v>
      </c>
      <c r="X36" s="55">
        <v>0</v>
      </c>
      <c r="Y36" s="55">
        <v>0</v>
      </c>
      <c r="Z36" s="55">
        <f t="shared" si="17"/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</row>
    <row r="37" spans="2:33" x14ac:dyDescent="0.25">
      <c r="B37" s="15" t="s">
        <v>296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5.0000000000000001E-3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5">
        <v>0</v>
      </c>
      <c r="AG37" s="55">
        <v>0</v>
      </c>
    </row>
    <row r="38" spans="2:33" x14ac:dyDescent="0.25">
      <c r="B38" s="22" t="s">
        <v>297</v>
      </c>
      <c r="C38" s="65">
        <v>0</v>
      </c>
      <c r="D38" s="66">
        <v>0</v>
      </c>
      <c r="E38" s="66">
        <v>0</v>
      </c>
      <c r="F38" s="66">
        <v>-0.47399999999999998</v>
      </c>
      <c r="G38" s="66">
        <v>-0.47399999999999998</v>
      </c>
      <c r="H38" s="66">
        <v>0</v>
      </c>
      <c r="I38" s="66">
        <v>0</v>
      </c>
      <c r="J38" s="66">
        <v>0</v>
      </c>
      <c r="K38" s="66">
        <f t="shared" si="15"/>
        <v>-4.5949999999999998</v>
      </c>
      <c r="L38" s="66">
        <v>0</v>
      </c>
      <c r="M38" s="66">
        <v>0</v>
      </c>
      <c r="N38" s="67">
        <v>-4.5949999999999998</v>
      </c>
      <c r="O38" s="67">
        <v>0</v>
      </c>
      <c r="P38" s="67">
        <f t="shared" si="16"/>
        <v>0</v>
      </c>
      <c r="Q38" s="67">
        <v>0</v>
      </c>
      <c r="R38" s="67">
        <v>0</v>
      </c>
      <c r="S38" s="67">
        <v>0</v>
      </c>
      <c r="T38" s="67">
        <v>0</v>
      </c>
      <c r="U38" s="66">
        <v>-0.65100000000000002</v>
      </c>
      <c r="V38" s="67">
        <v>0</v>
      </c>
      <c r="W38" s="67">
        <v>-0.65100000000000002</v>
      </c>
      <c r="X38" s="67">
        <v>0</v>
      </c>
      <c r="Y38" s="67">
        <v>0</v>
      </c>
      <c r="Z38" s="67">
        <f t="shared" si="17"/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</row>
    <row r="39" spans="2:33" x14ac:dyDescent="0.25">
      <c r="B39" s="117" t="s">
        <v>298</v>
      </c>
      <c r="C39" s="68">
        <f>SUM(C32:C38)</f>
        <v>-115.62199999999999</v>
      </c>
      <c r="D39" s="69">
        <f>SUM(D32:D38)</f>
        <v>-103.89099999999999</v>
      </c>
      <c r="E39" s="69">
        <f t="shared" ref="E39:AG39" si="18">SUM(E32:E38)</f>
        <v>-37.076999999999998</v>
      </c>
      <c r="F39" s="69">
        <f t="shared" si="18"/>
        <v>-101.70599999999997</v>
      </c>
      <c r="G39" s="69">
        <f t="shared" si="18"/>
        <v>-16.942999999999987</v>
      </c>
      <c r="H39" s="69">
        <f t="shared" si="18"/>
        <v>-16.63</v>
      </c>
      <c r="I39" s="69">
        <f t="shared" si="18"/>
        <v>-54.547999999999995</v>
      </c>
      <c r="J39" s="69">
        <f t="shared" si="18"/>
        <v>-13.585000000000001</v>
      </c>
      <c r="K39" s="69">
        <f t="shared" si="18"/>
        <v>-322.93600000000004</v>
      </c>
      <c r="L39" s="69">
        <f t="shared" si="18"/>
        <v>-38.096999999999994</v>
      </c>
      <c r="M39" s="69">
        <f t="shared" si="18"/>
        <v>-12.859</v>
      </c>
      <c r="N39" s="70">
        <f t="shared" si="18"/>
        <v>-259.887</v>
      </c>
      <c r="O39" s="70">
        <f t="shared" si="18"/>
        <v>-12.087999999999999</v>
      </c>
      <c r="P39" s="70">
        <f t="shared" si="18"/>
        <v>8.3301000000000016</v>
      </c>
      <c r="Q39" s="70">
        <f t="shared" si="18"/>
        <v>-28.4</v>
      </c>
      <c r="R39" s="70">
        <f t="shared" si="18"/>
        <v>59.6</v>
      </c>
      <c r="S39" s="70">
        <f t="shared" si="18"/>
        <v>-15.2</v>
      </c>
      <c r="T39" s="70">
        <f t="shared" si="18"/>
        <v>-7.6698999999999993</v>
      </c>
      <c r="U39" s="70">
        <f t="shared" si="18"/>
        <v>-79.98399999999998</v>
      </c>
      <c r="V39" s="70">
        <f t="shared" si="18"/>
        <v>-69.100000000000009</v>
      </c>
      <c r="W39" s="70">
        <f t="shared" si="18"/>
        <v>-78.850999999999999</v>
      </c>
      <c r="X39" s="70">
        <f t="shared" si="18"/>
        <v>-29.299999999999997</v>
      </c>
      <c r="Y39" s="70">
        <f t="shared" si="18"/>
        <v>96.728999999999985</v>
      </c>
      <c r="Z39" s="70">
        <f t="shared" si="18"/>
        <v>73.074000000000041</v>
      </c>
      <c r="AA39" s="70">
        <f t="shared" si="18"/>
        <v>-17.600000000000005</v>
      </c>
      <c r="AB39" s="70">
        <f t="shared" si="18"/>
        <v>97.8</v>
      </c>
      <c r="AC39" s="70">
        <f t="shared" si="18"/>
        <v>-53.713999999999999</v>
      </c>
      <c r="AD39" s="70">
        <f t="shared" si="18"/>
        <v>46.587999999999994</v>
      </c>
      <c r="AE39" s="70">
        <f t="shared" si="18"/>
        <v>-140.023</v>
      </c>
      <c r="AF39" s="70">
        <f t="shared" si="18"/>
        <v>-0.4</v>
      </c>
      <c r="AG39" s="70">
        <f t="shared" si="18"/>
        <v>-40.799999999999997</v>
      </c>
    </row>
    <row r="40" spans="2:33" x14ac:dyDescent="0.25">
      <c r="B40" s="15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</row>
    <row r="41" spans="2:33" x14ac:dyDescent="0.25">
      <c r="B41" s="15" t="s">
        <v>299</v>
      </c>
      <c r="C41" s="53">
        <v>28.575999999999823</v>
      </c>
      <c r="D41" s="54">
        <f t="shared" ref="D41:AG41" si="19">D18+D29+D39</f>
        <v>12.079309134733023</v>
      </c>
      <c r="E41" s="54">
        <f t="shared" si="19"/>
        <v>-139.801309134733</v>
      </c>
      <c r="F41" s="54">
        <f>F18+F29+F39</f>
        <v>21.35100000000007</v>
      </c>
      <c r="G41" s="54">
        <f t="shared" si="19"/>
        <v>26.115999999999975</v>
      </c>
      <c r="H41" s="54">
        <f t="shared" si="19"/>
        <v>118.22300000000007</v>
      </c>
      <c r="I41" s="54">
        <f t="shared" si="19"/>
        <v>-44.297250379379975</v>
      </c>
      <c r="J41" s="54">
        <f t="shared" si="19"/>
        <v>-78.690749620620011</v>
      </c>
      <c r="K41" s="54">
        <f t="shared" si="19"/>
        <v>-380.69640511890799</v>
      </c>
      <c r="L41" s="54">
        <f t="shared" si="19"/>
        <v>30.729016452867029</v>
      </c>
      <c r="M41" s="54">
        <f t="shared" si="19"/>
        <v>-1.8324835281879412</v>
      </c>
      <c r="N41" s="55">
        <f t="shared" si="19"/>
        <v>-199.81493804358706</v>
      </c>
      <c r="O41" s="55">
        <f t="shared" si="19"/>
        <v>-209.773</v>
      </c>
      <c r="P41" s="55">
        <f t="shared" si="19"/>
        <v>415.30509999999998</v>
      </c>
      <c r="Q41" s="55">
        <f t="shared" si="19"/>
        <v>132.5</v>
      </c>
      <c r="R41" s="55">
        <f t="shared" si="19"/>
        <v>298.50000000000006</v>
      </c>
      <c r="S41" s="55">
        <f t="shared" si="19"/>
        <v>92.899999999999991</v>
      </c>
      <c r="T41" s="55">
        <f t="shared" si="19"/>
        <v>-108.5949</v>
      </c>
      <c r="U41" s="55">
        <f t="shared" si="19"/>
        <v>90.147999999999939</v>
      </c>
      <c r="V41" s="55">
        <f t="shared" si="19"/>
        <v>65.59999999999998</v>
      </c>
      <c r="W41" s="55">
        <f t="shared" si="19"/>
        <v>51.048999999999978</v>
      </c>
      <c r="X41" s="55">
        <f t="shared" si="19"/>
        <v>-1.6000000000000156</v>
      </c>
      <c r="Y41" s="55">
        <f t="shared" si="19"/>
        <v>-26.353000000000009</v>
      </c>
      <c r="Z41" s="55">
        <f t="shared" si="19"/>
        <v>-53.26299999999992</v>
      </c>
      <c r="AA41" s="55">
        <f t="shared" si="19"/>
        <v>31.3</v>
      </c>
      <c r="AB41" s="55">
        <f t="shared" si="19"/>
        <v>24.048999999999992</v>
      </c>
      <c r="AC41" s="55">
        <f t="shared" si="19"/>
        <v>-26.664999999999985</v>
      </c>
      <c r="AD41" s="55">
        <f t="shared" si="19"/>
        <v>-81.947000000000003</v>
      </c>
      <c r="AE41" s="55">
        <v>-172.60429999999999</v>
      </c>
      <c r="AF41" s="55">
        <f t="shared" si="19"/>
        <v>76.400000000000006</v>
      </c>
      <c r="AG41" s="55">
        <f t="shared" si="19"/>
        <v>-2.0999999999999872</v>
      </c>
    </row>
    <row r="42" spans="2:33" x14ac:dyDescent="0.25">
      <c r="B42" s="15" t="s">
        <v>300</v>
      </c>
      <c r="C42" s="53">
        <v>135.62500000000009</v>
      </c>
      <c r="D42" s="54">
        <v>121.12399999999981</v>
      </c>
      <c r="E42" s="54">
        <v>260.48</v>
      </c>
      <c r="F42" s="54">
        <v>226.58500000000001</v>
      </c>
      <c r="G42" s="54">
        <v>224.94000000000005</v>
      </c>
      <c r="H42" s="54">
        <v>104.68599999999996</v>
      </c>
      <c r="I42" s="54">
        <v>148.327</v>
      </c>
      <c r="J42" s="54">
        <v>226.57599999999991</v>
      </c>
      <c r="K42" s="54">
        <v>604.28</v>
      </c>
      <c r="L42" s="54">
        <v>194.97499999999951</v>
      </c>
      <c r="M42" s="54">
        <v>197.68299999999971</v>
      </c>
      <c r="N42" s="55">
        <v>399.54849884252798</v>
      </c>
      <c r="O42" s="55">
        <v>604.28</v>
      </c>
      <c r="P42" s="55">
        <v>196.9</v>
      </c>
      <c r="Q42" s="55">
        <v>476.4</v>
      </c>
      <c r="R42" s="55">
        <v>178.2</v>
      </c>
      <c r="S42" s="55">
        <v>89.9</v>
      </c>
      <c r="T42" s="55">
        <v>196.88</v>
      </c>
      <c r="U42" s="55">
        <v>105.68600000000001</v>
      </c>
      <c r="V42" s="55">
        <v>131.69999999999999</v>
      </c>
      <c r="W42" s="55">
        <v>80.099999999999994</v>
      </c>
      <c r="X42" s="55">
        <v>80.8</v>
      </c>
      <c r="Y42" s="55">
        <v>105.586</v>
      </c>
      <c r="Z42" s="55">
        <v>156.80000000000001</v>
      </c>
      <c r="AA42" s="55">
        <v>74</v>
      </c>
      <c r="AB42" s="55">
        <v>51</v>
      </c>
      <c r="AC42" s="55">
        <v>78.2</v>
      </c>
      <c r="AD42" s="55">
        <v>156.75</v>
      </c>
      <c r="AE42" s="55">
        <v>328.4</v>
      </c>
      <c r="AF42" s="55">
        <v>78</v>
      </c>
      <c r="AG42" s="55">
        <v>81.3</v>
      </c>
    </row>
    <row r="43" spans="2:33" x14ac:dyDescent="0.25">
      <c r="B43" s="22" t="s">
        <v>301</v>
      </c>
      <c r="C43" s="65">
        <v>-9.9080000000000013</v>
      </c>
      <c r="D43" s="66">
        <v>2.4216908652672</v>
      </c>
      <c r="E43" s="66">
        <v>0.44530913473279998</v>
      </c>
      <c r="F43" s="66">
        <f>G43+H43+I43+J43</f>
        <v>12.544</v>
      </c>
      <c r="G43" s="66">
        <v>9.4239999999999995</v>
      </c>
      <c r="H43" s="66">
        <v>2.0310000000000001</v>
      </c>
      <c r="I43" s="66">
        <v>0.65625037938000297</v>
      </c>
      <c r="J43" s="66">
        <v>0.432749620619997</v>
      </c>
      <c r="K43" s="66">
        <f>L43+M43+N43+O43</f>
        <v>2.9874051189080002</v>
      </c>
      <c r="L43" s="66">
        <v>0.8719835471333699</v>
      </c>
      <c r="M43" s="66">
        <v>-0.87551647181207004</v>
      </c>
      <c r="N43" s="67">
        <v>-2.0505607989413193</v>
      </c>
      <c r="O43" s="67">
        <v>5.0414988425280196</v>
      </c>
      <c r="P43" s="67">
        <f t="shared" ref="P43" si="20">Q43+R43+S43+T43</f>
        <v>-8.0200000000000014</v>
      </c>
      <c r="Q43" s="67">
        <v>-4.4000000000000004</v>
      </c>
      <c r="R43" s="67">
        <v>-0.5</v>
      </c>
      <c r="S43" s="67">
        <v>-4.7</v>
      </c>
      <c r="T43" s="67">
        <v>1.58</v>
      </c>
      <c r="U43" s="67">
        <v>1.1459999999999999</v>
      </c>
      <c r="V43" s="67">
        <v>-2.1</v>
      </c>
      <c r="W43" s="67">
        <v>0.6</v>
      </c>
      <c r="X43" s="67">
        <v>1.1000000000000001</v>
      </c>
      <c r="Y43" s="67">
        <v>1.569</v>
      </c>
      <c r="Z43" s="67">
        <f t="shared" ref="Z43" si="21">AA43+AB43+AC43+AD43</f>
        <v>2.0949999999999998</v>
      </c>
      <c r="AA43" s="67">
        <v>0.2</v>
      </c>
      <c r="AB43" s="67">
        <v>-1.1000000000000001</v>
      </c>
      <c r="AC43" s="67">
        <v>-0.4</v>
      </c>
      <c r="AD43" s="67">
        <v>3.395</v>
      </c>
      <c r="AE43" s="67">
        <v>1.0089999999999999</v>
      </c>
      <c r="AF43" s="67">
        <v>2.4</v>
      </c>
      <c r="AG43" s="67">
        <v>-1.43</v>
      </c>
    </row>
    <row r="44" spans="2:33" x14ac:dyDescent="0.25">
      <c r="B44" s="13" t="s">
        <v>302</v>
      </c>
      <c r="C44" s="68">
        <f t="shared" ref="C44:J44" si="22">SUM(C41:C43)</f>
        <v>154.29299999999989</v>
      </c>
      <c r="D44" s="69">
        <f t="shared" si="22"/>
        <v>135.62500000000003</v>
      </c>
      <c r="E44" s="69">
        <f t="shared" si="22"/>
        <v>121.12399999999981</v>
      </c>
      <c r="F44" s="69">
        <f t="shared" si="22"/>
        <v>260.48000000000008</v>
      </c>
      <c r="G44" s="69">
        <f t="shared" si="22"/>
        <v>260.48</v>
      </c>
      <c r="H44" s="69">
        <f t="shared" si="22"/>
        <v>224.94000000000005</v>
      </c>
      <c r="I44" s="69">
        <f t="shared" si="22"/>
        <v>104.68600000000002</v>
      </c>
      <c r="J44" s="69">
        <f t="shared" si="22"/>
        <v>148.3179999999999</v>
      </c>
      <c r="K44" s="69">
        <f>SUM(K41:K43)</f>
        <v>226.57099999999997</v>
      </c>
      <c r="L44" s="69">
        <f>SUM(L41:L43)</f>
        <v>226.57599999999991</v>
      </c>
      <c r="M44" s="69">
        <f>SUM(M41:M43)</f>
        <v>194.97499999999971</v>
      </c>
      <c r="N44" s="70">
        <f>SUM(N41:N43)</f>
        <v>197.68299999999959</v>
      </c>
      <c r="O44" s="70">
        <f t="shared" ref="O44:AG44" si="23">SUM(O41:O43)</f>
        <v>399.54849884252798</v>
      </c>
      <c r="P44" s="70">
        <f>SUM(P41:P43)</f>
        <v>604.18510000000003</v>
      </c>
      <c r="Q44" s="70">
        <f t="shared" si="23"/>
        <v>604.5</v>
      </c>
      <c r="R44" s="70">
        <f t="shared" si="23"/>
        <v>476.20000000000005</v>
      </c>
      <c r="S44" s="70">
        <f t="shared" si="23"/>
        <v>178.10000000000002</v>
      </c>
      <c r="T44" s="70">
        <f t="shared" si="23"/>
        <v>89.865099999999998</v>
      </c>
      <c r="U44" s="70">
        <f t="shared" si="23"/>
        <v>196.97999999999993</v>
      </c>
      <c r="V44" s="70">
        <f t="shared" si="23"/>
        <v>195.19999999999996</v>
      </c>
      <c r="W44" s="70">
        <f t="shared" si="23"/>
        <v>131.74899999999997</v>
      </c>
      <c r="X44" s="70">
        <f t="shared" si="23"/>
        <v>80.299999999999983</v>
      </c>
      <c r="Y44" s="70">
        <f t="shared" si="23"/>
        <v>80.801999999999992</v>
      </c>
      <c r="Z44" s="70">
        <f t="shared" si="23"/>
        <v>105.63200000000009</v>
      </c>
      <c r="AA44" s="70">
        <f>SUM(AA41:AA43)</f>
        <v>105.5</v>
      </c>
      <c r="AB44" s="70">
        <f t="shared" si="23"/>
        <v>73.948999999999998</v>
      </c>
      <c r="AC44" s="70">
        <f t="shared" si="23"/>
        <v>51.135000000000019</v>
      </c>
      <c r="AD44" s="70">
        <f t="shared" si="23"/>
        <v>78.197999999999993</v>
      </c>
      <c r="AE44" s="70">
        <f t="shared" si="23"/>
        <v>156.80469999999997</v>
      </c>
      <c r="AF44" s="70">
        <f t="shared" si="23"/>
        <v>156.80000000000001</v>
      </c>
      <c r="AG44" s="70">
        <f t="shared" si="23"/>
        <v>77.77000000000001</v>
      </c>
    </row>
    <row r="45" spans="2:33" x14ac:dyDescent="0.25">
      <c r="B45" s="15"/>
      <c r="C45" s="42"/>
    </row>
    <row r="46" spans="2:33" x14ac:dyDescent="0.25">
      <c r="B46" s="15"/>
      <c r="C46" s="42"/>
    </row>
    <row r="47" spans="2:33" x14ac:dyDescent="0.25">
      <c r="B47" s="16" t="s">
        <v>303</v>
      </c>
      <c r="C47" s="62" t="s">
        <v>85</v>
      </c>
      <c r="D47" s="63" t="s">
        <v>86</v>
      </c>
      <c r="E47" s="63" t="s">
        <v>87</v>
      </c>
      <c r="F47" s="63" t="s">
        <v>171</v>
      </c>
      <c r="G47" s="63" t="s">
        <v>88</v>
      </c>
      <c r="H47" s="63" t="s">
        <v>89</v>
      </c>
      <c r="I47" s="63" t="s">
        <v>90</v>
      </c>
      <c r="J47" s="63" t="s">
        <v>91</v>
      </c>
      <c r="K47" s="63" t="s">
        <v>175</v>
      </c>
      <c r="L47" s="63" t="s">
        <v>92</v>
      </c>
      <c r="M47" s="63" t="s">
        <v>93</v>
      </c>
      <c r="N47" s="64" t="s">
        <v>94</v>
      </c>
      <c r="O47" s="64" t="s">
        <v>95</v>
      </c>
      <c r="P47" s="64" t="s">
        <v>96</v>
      </c>
      <c r="Q47" s="64" t="s">
        <v>97</v>
      </c>
      <c r="R47" s="64" t="s">
        <v>98</v>
      </c>
      <c r="S47" s="64" t="s">
        <v>99</v>
      </c>
      <c r="T47" s="64" t="s">
        <v>100</v>
      </c>
      <c r="U47" s="64" t="s">
        <v>101</v>
      </c>
      <c r="V47" s="64" t="s">
        <v>102</v>
      </c>
      <c r="W47" s="64" t="s">
        <v>103</v>
      </c>
      <c r="X47" s="64" t="s">
        <v>104</v>
      </c>
      <c r="Y47" s="64" t="s">
        <v>105</v>
      </c>
      <c r="Z47" s="64" t="s">
        <v>106</v>
      </c>
      <c r="AA47" s="64" t="s">
        <v>107</v>
      </c>
      <c r="AB47" s="64" t="s">
        <v>108</v>
      </c>
      <c r="AC47" s="64" t="s">
        <v>109</v>
      </c>
      <c r="AD47" s="64" t="s">
        <v>110</v>
      </c>
      <c r="AE47" s="64" t="s">
        <v>111</v>
      </c>
      <c r="AF47" s="64" t="s">
        <v>112</v>
      </c>
      <c r="AG47" s="64" t="s">
        <v>113</v>
      </c>
    </row>
    <row r="48" spans="2:33" x14ac:dyDescent="0.25">
      <c r="B48" s="15" t="s">
        <v>304</v>
      </c>
      <c r="C48" s="35">
        <f>C18+D18+E18+G18</f>
        <v>341.02</v>
      </c>
      <c r="D48" s="36">
        <f>D18+E18+G18+H18</f>
        <v>436.505</v>
      </c>
      <c r="E48" s="36">
        <f>E18+G18+H18+I18</f>
        <v>316.78644048588706</v>
      </c>
      <c r="F48" s="36">
        <f>F18</f>
        <v>359.71200000000005</v>
      </c>
      <c r="G48" s="36">
        <f>G18+H18+I18+J18</f>
        <v>359.71200000000005</v>
      </c>
      <c r="H48" s="36">
        <f>H18+I18+J18+L18</f>
        <v>358.38101645286713</v>
      </c>
      <c r="I48" s="36">
        <f>I18+J18+L18+M18</f>
        <v>214.84853292467909</v>
      </c>
      <c r="J48" s="36">
        <f>J18+L18+M18+N18</f>
        <v>291.63184526047201</v>
      </c>
      <c r="K48" s="36">
        <f>K18</f>
        <v>219.51159488109204</v>
      </c>
      <c r="L48" s="36">
        <f>L18+M18+N18+O18</f>
        <v>219.51159488109201</v>
      </c>
      <c r="M48" s="36">
        <f>M18+N18+O18+Q18</f>
        <v>310.96357842822499</v>
      </c>
      <c r="N48" s="37">
        <f>N18+O18+Q18+R18</f>
        <v>460.72906195641292</v>
      </c>
      <c r="O48" s="37">
        <f>O18+Q18+R18+S18</f>
        <v>460.084</v>
      </c>
      <c r="P48" s="37">
        <f>P18</f>
        <v>462.21799999999996</v>
      </c>
      <c r="Q48" s="37">
        <f>Q18+R18+S18+T18</f>
        <v>462.21800000000007</v>
      </c>
      <c r="R48" s="37">
        <f>R18+S18+T18+V18</f>
        <v>432.8180000000001</v>
      </c>
      <c r="S48" s="37">
        <f>S18+T18+V18+W18</f>
        <v>324.01799999999997</v>
      </c>
      <c r="T48" s="37">
        <f>T18+V18+W18+X18</f>
        <v>288.11799999999994</v>
      </c>
      <c r="U48" s="37">
        <f>U18</f>
        <v>312.16499999999991</v>
      </c>
      <c r="V48" s="37">
        <f>V18+W18+X18+Y18</f>
        <v>312.24399999999991</v>
      </c>
      <c r="W48" s="37">
        <f>W18+X18+Y18+AA18</f>
        <v>248.34399999999994</v>
      </c>
      <c r="X48" s="37">
        <f>X18+Y18+AA18+AB18</f>
        <v>229.64399999999998</v>
      </c>
      <c r="Y48" s="37">
        <f>Y18+AA18+AB18+AC18</f>
        <v>192.54400000000001</v>
      </c>
      <c r="Z48" s="37">
        <f>Z18</f>
        <v>184.89900000000003</v>
      </c>
      <c r="AA48" s="37">
        <f>AA18+AB18+AC18+AD18</f>
        <v>184.89900000000003</v>
      </c>
      <c r="AB48" s="37">
        <f>AB18+AC18+AF18</f>
        <v>258.3</v>
      </c>
      <c r="AC48" s="37">
        <f>AC18+AD18+AF18+AG18</f>
        <v>160.59900000000002</v>
      </c>
      <c r="AD48" s="37">
        <v>95.499000000000009</v>
      </c>
      <c r="AE48" s="37">
        <f>AE18</f>
        <v>126.22969999999998</v>
      </c>
      <c r="AF48" s="37">
        <v>126.22969999999999</v>
      </c>
      <c r="AG48" s="37">
        <v>134</v>
      </c>
    </row>
    <row r="49" spans="2:33" x14ac:dyDescent="0.25">
      <c r="B49" s="15" t="s">
        <v>305</v>
      </c>
      <c r="C49" s="35">
        <f>'RR Kv'!C54+'RR Kv'!D54+'RR Kv'!E54+'RR Kv'!F54</f>
        <v>488.87499999999989</v>
      </c>
      <c r="D49" s="36">
        <f>'RR Kv'!D54+'RR Kv'!E54+'RR Kv'!F54+'RR Kv'!G54</f>
        <v>492.11799999999994</v>
      </c>
      <c r="E49" s="36">
        <f>'RR Kv'!E54+'RR Kv'!F54+'RR Kv'!G54+'RR Kv'!H54</f>
        <v>522.37700000000007</v>
      </c>
      <c r="F49" s="36">
        <f>'RR ÅTD'!F54</f>
        <v>583.25399999999991</v>
      </c>
      <c r="G49" s="36">
        <f>'RR Kv'!F54+'RR Kv'!G54+'RR Kv'!H54+'RR Kv'!I54</f>
        <v>583.25400000000002</v>
      </c>
      <c r="H49" s="36">
        <f>'RR Kv'!G54+'RR Kv'!H54+'RR Kv'!I54+'RR Kv'!J54</f>
        <v>566.55599999999993</v>
      </c>
      <c r="I49" s="36">
        <f>'RR Kv'!H54+'RR Kv'!I54+'RR Kv'!J54+'RR Kv'!K54</f>
        <v>579.78000000000009</v>
      </c>
      <c r="J49" s="36">
        <f>'RR Kv'!I54+'RR Kv'!J54+'RR Kv'!K54+'RR Kv'!L54+1</f>
        <v>556.89499999999998</v>
      </c>
      <c r="K49" s="36">
        <f>'RR ÅTD'!J54</f>
        <v>515.65300000000002</v>
      </c>
      <c r="L49" s="36">
        <f>'RR Kv'!J54+'RR Kv'!K54+'RR Kv'!L54+'RR Kv'!M54</f>
        <v>514.65299999999991</v>
      </c>
      <c r="M49" s="36">
        <f>'RR Kv'!K54+'RR Kv'!L54+'RR Kv'!M54+'RR Kv'!O54</f>
        <v>510.45699999999988</v>
      </c>
      <c r="N49" s="37">
        <f>'RR Kv'!L54+'RR Kv'!M54+'RR Kv'!O54+'RR Kv'!P54</f>
        <v>499.45299999999986</v>
      </c>
      <c r="O49" s="37">
        <f>'RR Kv'!M54+'RR Kv'!O54+'RR Kv'!P54+'RR Kv'!Q54</f>
        <v>472.51499999999987</v>
      </c>
      <c r="P49" s="37">
        <f>'RR Kv'!N54</f>
        <v>455.11200000000008</v>
      </c>
      <c r="Q49" s="37">
        <f>'RR Kv'!O54+'RR Kv'!P54+'RR Kv'!Q54+'RR Kv'!R54</f>
        <v>455.11199999999985</v>
      </c>
      <c r="R49" s="37">
        <f>'RR Kv'!P54+'RR Kv'!Q54+'RR Kv'!R54+'RR Kv'!T54</f>
        <v>453.63099999999986</v>
      </c>
      <c r="S49" s="37">
        <f>'RR Kv'!Q54+'RR Kv'!R54+'RR Kv'!T54+'RR Kv'!U54</f>
        <v>426.66599999999994</v>
      </c>
      <c r="T49" s="37">
        <f>'RR Kv'!R54+'RR Kv'!T54+'RR Kv'!U54+'RR Kv'!V54</f>
        <v>385.39600000000007</v>
      </c>
      <c r="U49" s="37">
        <f>'RR Kv'!S54</f>
        <v>371.34099999999995</v>
      </c>
      <c r="V49" s="37">
        <f>'RR Kv'!T54+'RR Kv'!U54+'RR Kv'!V54+'RR Kv'!W54</f>
        <v>371.32500000000005</v>
      </c>
      <c r="W49" s="37">
        <f>'RR Kv'!U54+'RR Kv'!V54+'RR Kv'!W54+'RR Kv'!Y54</f>
        <v>341.49100000000027</v>
      </c>
      <c r="X49" s="37">
        <f>'RR Kv'!V54+'RR Kv'!W54+'RR Kv'!Y54+'RR Kv'!Z54</f>
        <v>306.16700000000026</v>
      </c>
      <c r="Y49" s="37">
        <f>'RR Kv'!W54+'RR Kv'!Y54+'RR Kv'!Z54+'RR Kv'!AA54</f>
        <v>276.38400000000024</v>
      </c>
      <c r="Z49" s="37">
        <f>'RR Kv'!X54</f>
        <v>274.10000000000002</v>
      </c>
      <c r="AA49" s="37">
        <f>'RR Kv'!Y54+'RR Kv'!Z54+'RR Kv'!AA54+'RR Kv'!AB54</f>
        <v>275.14200000000017</v>
      </c>
      <c r="AB49" s="37">
        <f>'RR Kv'!Z54+'RR Kv'!AA54+'RR Kv'!AB54+'RR Kv'!AD54</f>
        <v>270.06699999999995</v>
      </c>
      <c r="AC49" s="37">
        <f>'RR Kv'!AA54+'RR Kv'!AB54+'RR Kv'!AD54+'RR Kv'!AE54</f>
        <v>262.05399999999992</v>
      </c>
      <c r="AD49" s="37">
        <v>239.14299999999997</v>
      </c>
      <c r="AE49" s="37">
        <f>'RR Kv'!AC54</f>
        <v>233.69299999999998</v>
      </c>
      <c r="AF49" s="37">
        <v>233.29399999999993</v>
      </c>
      <c r="AG49" s="36">
        <v>224</v>
      </c>
    </row>
    <row r="50" spans="2:33" x14ac:dyDescent="0.25">
      <c r="B50" s="117" t="s">
        <v>306</v>
      </c>
      <c r="C50" s="118">
        <f>C48/C49</f>
        <v>0.69756072615699327</v>
      </c>
      <c r="D50" s="119">
        <f>D48/D49</f>
        <v>0.88699255056714055</v>
      </c>
      <c r="E50" s="119">
        <f t="shared" ref="E50:G50" si="24">E48/E49</f>
        <v>0.60643259654595627</v>
      </c>
      <c r="F50" s="119">
        <f t="shared" si="24"/>
        <v>0.61673301854766549</v>
      </c>
      <c r="G50" s="119">
        <f t="shared" si="24"/>
        <v>0.61673301854766538</v>
      </c>
      <c r="H50" s="119">
        <f>H48/H49</f>
        <v>0.6325606232267722</v>
      </c>
      <c r="I50" s="119">
        <f>I48/I49</f>
        <v>0.3705690657226518</v>
      </c>
      <c r="J50" s="119">
        <f>J48/J49</f>
        <v>0.52367474166669126</v>
      </c>
      <c r="K50" s="119">
        <f t="shared" ref="K50:L50" si="25">K48/K49</f>
        <v>0.4256963401378292</v>
      </c>
      <c r="L50" s="119">
        <f t="shared" si="25"/>
        <v>0.42652349229693026</v>
      </c>
      <c r="M50" s="119">
        <f>M48/M49</f>
        <v>0.60918662772422572</v>
      </c>
      <c r="N50" s="120">
        <f>N48/N49</f>
        <v>0.92246730314246395</v>
      </c>
      <c r="O50" s="120">
        <f t="shared" ref="O50:AG50" si="26">O48/O49</f>
        <v>0.97369184047067314</v>
      </c>
      <c r="P50" s="120">
        <f t="shared" si="26"/>
        <v>1.0156137390356657</v>
      </c>
      <c r="Q50" s="120">
        <f t="shared" si="26"/>
        <v>1.0156137390356665</v>
      </c>
      <c r="R50" s="120">
        <f t="shared" si="26"/>
        <v>0.95411909679894058</v>
      </c>
      <c r="S50" s="120">
        <f t="shared" si="26"/>
        <v>0.7594183740912096</v>
      </c>
      <c r="T50" s="120">
        <f t="shared" si="26"/>
        <v>0.74758949236629302</v>
      </c>
      <c r="U50" s="120">
        <f t="shared" si="26"/>
        <v>0.84064242838792358</v>
      </c>
      <c r="V50" s="120">
        <f t="shared" si="26"/>
        <v>0.84089140241028715</v>
      </c>
      <c r="W50" s="120">
        <f t="shared" si="26"/>
        <v>0.72723439270727408</v>
      </c>
      <c r="X50" s="120">
        <f t="shared" si="26"/>
        <v>0.7500612410873797</v>
      </c>
      <c r="Y50" s="120">
        <f t="shared" si="26"/>
        <v>0.69665393076299587</v>
      </c>
      <c r="Z50" s="120">
        <f t="shared" si="26"/>
        <v>0.67456767603064582</v>
      </c>
      <c r="AA50" s="120">
        <f t="shared" si="26"/>
        <v>0.67201299692522376</v>
      </c>
      <c r="AB50" s="120">
        <f t="shared" si="26"/>
        <v>0.95642933049946888</v>
      </c>
      <c r="AC50" s="120">
        <f t="shared" si="26"/>
        <v>0.61284697047173509</v>
      </c>
      <c r="AD50" s="120">
        <f t="shared" si="26"/>
        <v>0.39933847112397192</v>
      </c>
      <c r="AE50" s="120">
        <f t="shared" si="26"/>
        <v>0.54015182311836463</v>
      </c>
      <c r="AF50" s="120">
        <f t="shared" si="26"/>
        <v>0.54107563846476991</v>
      </c>
      <c r="AG50" s="120">
        <f t="shared" si="26"/>
        <v>0.5982142857142857</v>
      </c>
    </row>
    <row r="51" spans="2:33" x14ac:dyDescent="0.25">
      <c r="B51" s="15"/>
      <c r="C51" s="42"/>
    </row>
    <row r="52" spans="2:33" x14ac:dyDescent="0.25">
      <c r="B52" s="15"/>
      <c r="C52" s="42"/>
    </row>
    <row r="53" spans="2:33" x14ac:dyDescent="0.25">
      <c r="B53" s="16" t="s">
        <v>62</v>
      </c>
      <c r="C53" s="62" t="s">
        <v>85</v>
      </c>
      <c r="D53" s="63" t="s">
        <v>86</v>
      </c>
      <c r="E53" s="63" t="s">
        <v>87</v>
      </c>
      <c r="F53" s="63" t="s">
        <v>171</v>
      </c>
      <c r="G53" s="63" t="s">
        <v>88</v>
      </c>
      <c r="H53" s="63" t="s">
        <v>89</v>
      </c>
      <c r="I53" s="63" t="s">
        <v>90</v>
      </c>
      <c r="J53" s="63" t="s">
        <v>91</v>
      </c>
      <c r="K53" s="63" t="s">
        <v>175</v>
      </c>
      <c r="L53" s="63" t="s">
        <v>92</v>
      </c>
      <c r="M53" s="63" t="s">
        <v>93</v>
      </c>
      <c r="N53" s="64" t="s">
        <v>94</v>
      </c>
      <c r="O53" s="64" t="s">
        <v>95</v>
      </c>
      <c r="P53" s="64" t="s">
        <v>96</v>
      </c>
      <c r="Q53" s="64" t="s">
        <v>97</v>
      </c>
      <c r="R53" s="64" t="s">
        <v>98</v>
      </c>
      <c r="S53" s="64" t="s">
        <v>99</v>
      </c>
      <c r="T53" s="64" t="s">
        <v>100</v>
      </c>
      <c r="U53" s="64" t="s">
        <v>101</v>
      </c>
      <c r="V53" s="64" t="s">
        <v>102</v>
      </c>
      <c r="W53" s="64" t="s">
        <v>103</v>
      </c>
      <c r="X53" s="64" t="s">
        <v>104</v>
      </c>
      <c r="Y53" s="64" t="s">
        <v>105</v>
      </c>
      <c r="Z53" s="64" t="s">
        <v>106</v>
      </c>
      <c r="AA53" s="64" t="s">
        <v>107</v>
      </c>
      <c r="AB53" s="64" t="s">
        <v>108</v>
      </c>
      <c r="AC53" s="64" t="s">
        <v>109</v>
      </c>
      <c r="AD53" s="64" t="s">
        <v>110</v>
      </c>
      <c r="AE53" s="64" t="s">
        <v>111</v>
      </c>
      <c r="AF53" s="64" t="s">
        <v>112</v>
      </c>
      <c r="AG53" s="64" t="s">
        <v>113</v>
      </c>
    </row>
    <row r="54" spans="2:33" x14ac:dyDescent="0.25">
      <c r="B54" s="15" t="s">
        <v>237</v>
      </c>
      <c r="C54" s="35">
        <f>BR!C31</f>
        <v>878.6</v>
      </c>
      <c r="D54" s="36">
        <f>BR!D31</f>
        <v>904.46600000000001</v>
      </c>
      <c r="E54" s="36">
        <f>BR!E31</f>
        <v>895.61</v>
      </c>
      <c r="F54" s="36">
        <f>BR!E31</f>
        <v>895.61</v>
      </c>
      <c r="G54" s="36">
        <f>BR!E31</f>
        <v>895.61</v>
      </c>
      <c r="H54" s="36">
        <f>BR!G31</f>
        <v>869.31899999999996</v>
      </c>
      <c r="I54" s="36">
        <f>BR!H31</f>
        <v>867.02700000000004</v>
      </c>
      <c r="J54" s="36">
        <f>BR!I31</f>
        <v>857.96100000000001</v>
      </c>
      <c r="K54" s="36">
        <f>BR!J31</f>
        <v>851.52800000000002</v>
      </c>
      <c r="L54" s="36">
        <f>BR!J31</f>
        <v>851.52800000000002</v>
      </c>
      <c r="M54" s="36">
        <f>BR!K31</f>
        <v>828.06</v>
      </c>
      <c r="N54" s="37">
        <f>BR!L31</f>
        <v>818.32500000000005</v>
      </c>
      <c r="O54" s="37">
        <f>BR!M31</f>
        <v>819.23199999999997</v>
      </c>
      <c r="P54" s="37">
        <f>BR!N31</f>
        <v>801.29</v>
      </c>
      <c r="Q54" s="37">
        <f>BR!N31</f>
        <v>801.29</v>
      </c>
      <c r="R54" s="37">
        <f>BR!O31</f>
        <v>816.71500000000003</v>
      </c>
      <c r="S54" s="37">
        <f>BR!P31</f>
        <v>753.48900000000003</v>
      </c>
      <c r="T54" s="37">
        <f>BR!Q31</f>
        <v>778.76800000000003</v>
      </c>
      <c r="U54" s="37">
        <f>BR!R31</f>
        <v>762.66200000000003</v>
      </c>
      <c r="V54" s="37">
        <f>BR!R31</f>
        <v>762.66200000000003</v>
      </c>
      <c r="W54" s="37">
        <f>BR!S31</f>
        <v>832.01599999999996</v>
      </c>
      <c r="X54" s="37">
        <f>BR!T31</f>
        <v>890.22699999999998</v>
      </c>
      <c r="Y54" s="37">
        <f>BR!U31</f>
        <v>793.47900000000004</v>
      </c>
      <c r="Z54" s="37">
        <f>BR!V31</f>
        <v>416.28500000000003</v>
      </c>
      <c r="AA54" s="37">
        <f>BR!V31</f>
        <v>416.28500000000003</v>
      </c>
      <c r="AB54" s="37">
        <f>BR!W31</f>
        <v>418.17099999999999</v>
      </c>
      <c r="AC54" s="37">
        <f>BR!X31</f>
        <v>421.65499999999997</v>
      </c>
      <c r="AD54" s="37">
        <f>BR!Y31</f>
        <v>370.98899999999998</v>
      </c>
      <c r="AE54" s="37">
        <f>BR!Z31</f>
        <v>360.3</v>
      </c>
      <c r="AF54" s="37">
        <f>BR!Z31</f>
        <v>360.3</v>
      </c>
      <c r="AG54" s="37">
        <f>BR!AA31</f>
        <v>353.5</v>
      </c>
    </row>
    <row r="55" spans="2:33" x14ac:dyDescent="0.25">
      <c r="B55" s="15" t="s">
        <v>242</v>
      </c>
      <c r="C55" s="35">
        <f>BR!C37</f>
        <v>216.01499999999999</v>
      </c>
      <c r="D55" s="36">
        <f>BR!D37</f>
        <v>311.69299999999998</v>
      </c>
      <c r="E55" s="36">
        <f>BR!E37</f>
        <v>222.179</v>
      </c>
      <c r="F55" s="36">
        <f>BR!E37</f>
        <v>222.179</v>
      </c>
      <c r="G55" s="36">
        <f>BR!E37</f>
        <v>222.179</v>
      </c>
      <c r="H55" s="36">
        <f>BR!G37</f>
        <v>216.91499999999999</v>
      </c>
      <c r="I55" s="36">
        <f>BR!H37</f>
        <v>213.71700000000001</v>
      </c>
      <c r="J55" s="36">
        <f>BR!I37</f>
        <v>52.02</v>
      </c>
      <c r="K55" s="36">
        <f>BR!J37</f>
        <v>52.177999999999997</v>
      </c>
      <c r="L55" s="36">
        <f>BR!J37</f>
        <v>52.177999999999997</v>
      </c>
      <c r="M55" s="36">
        <f>BR!K37</f>
        <v>42.473999999999997</v>
      </c>
      <c r="N55" s="37">
        <f>BR!L37</f>
        <v>40.921999999999997</v>
      </c>
      <c r="O55" s="37">
        <f>BR!M37</f>
        <v>42.838999999999999</v>
      </c>
      <c r="P55" s="37">
        <f>BR!N37</f>
        <v>41.25</v>
      </c>
      <c r="Q55" s="37">
        <f>BR!N37</f>
        <v>41.25</v>
      </c>
      <c r="R55" s="37">
        <f>BR!O37</f>
        <v>43.076999999999998</v>
      </c>
      <c r="S55" s="37">
        <f>BR!P37</f>
        <v>44.198</v>
      </c>
      <c r="T55" s="37">
        <f>BR!Q37</f>
        <v>46.761000000000003</v>
      </c>
      <c r="U55" s="37">
        <f>BR!R37</f>
        <v>44.204000000000001</v>
      </c>
      <c r="V55" s="37">
        <f>BR!R37</f>
        <v>44.204000000000001</v>
      </c>
      <c r="W55" s="37">
        <f>BR!S37</f>
        <v>44.38</v>
      </c>
      <c r="X55" s="37">
        <f>BR!T37</f>
        <v>59.68</v>
      </c>
      <c r="Y55" s="37">
        <f>BR!U37</f>
        <v>70.55</v>
      </c>
      <c r="Z55" s="37">
        <f>BR!V37</f>
        <v>131.02600000000001</v>
      </c>
      <c r="AA55" s="37">
        <f>BR!V37</f>
        <v>131.02600000000001</v>
      </c>
      <c r="AB55" s="37">
        <f>BR!W37</f>
        <v>148.66399999999999</v>
      </c>
      <c r="AC55" s="37">
        <f>BR!X37</f>
        <v>59.463999999999999</v>
      </c>
      <c r="AD55" s="37">
        <f>BR!Y37</f>
        <v>0</v>
      </c>
      <c r="AE55" s="37">
        <f>BR!Z37</f>
        <v>0</v>
      </c>
      <c r="AF55" s="37">
        <f>BR!Z37</f>
        <v>0</v>
      </c>
      <c r="AG55" s="37">
        <f>BR!AA37</f>
        <v>0.3</v>
      </c>
    </row>
    <row r="56" spans="2:33" x14ac:dyDescent="0.25">
      <c r="B56" s="15" t="s">
        <v>307</v>
      </c>
      <c r="C56" s="35">
        <f>-BR!C18</f>
        <v>-154.29300000000001</v>
      </c>
      <c r="D56" s="36">
        <f>-BR!D18</f>
        <v>-135.625</v>
      </c>
      <c r="E56" s="36">
        <f>-BR!E18</f>
        <v>-121.124</v>
      </c>
      <c r="F56" s="36">
        <f>-BR!E18</f>
        <v>-121.124</v>
      </c>
      <c r="G56" s="36">
        <f>-BR!E18</f>
        <v>-121.124</v>
      </c>
      <c r="H56" s="36">
        <f>-BR!G18</f>
        <v>-224.941</v>
      </c>
      <c r="I56" s="36">
        <f>-BR!H18</f>
        <v>-104.68600000000001</v>
      </c>
      <c r="J56" s="36">
        <f>-BR!I18</f>
        <v>-148.327</v>
      </c>
      <c r="K56" s="36">
        <f>-BR!J18</f>
        <v>-226.58500000000001</v>
      </c>
      <c r="L56" s="36">
        <f>-BR!J18</f>
        <v>-226.58500000000001</v>
      </c>
      <c r="M56" s="36">
        <f>-BR!K18</f>
        <v>-195.12100000000001</v>
      </c>
      <c r="N56" s="37">
        <f>-BR!L18</f>
        <v>-197.69399999999999</v>
      </c>
      <c r="O56" s="37">
        <f>-BR!M18</f>
        <v>-399.548</v>
      </c>
      <c r="P56" s="37">
        <f>-BR!N18</f>
        <v>-604.28</v>
      </c>
      <c r="Q56" s="37">
        <f>-BR!N18</f>
        <v>-604.28</v>
      </c>
      <c r="R56" s="37">
        <f>-BR!O18</f>
        <v>-476.43599999999998</v>
      </c>
      <c r="S56" s="37">
        <f>-BR!P18</f>
        <v>-178.22800000000001</v>
      </c>
      <c r="T56" s="37">
        <f>-BR!Q18</f>
        <v>-89.864999999999995</v>
      </c>
      <c r="U56" s="37">
        <f>-BR!R18</f>
        <v>-196.88</v>
      </c>
      <c r="V56" s="37">
        <f>-BR!R18</f>
        <v>-196.88</v>
      </c>
      <c r="W56" s="37">
        <f>-BR!S18</f>
        <v>-131.66800000000001</v>
      </c>
      <c r="X56" s="37">
        <f>-BR!T18</f>
        <v>-80.105000000000004</v>
      </c>
      <c r="Y56" s="37">
        <f>-BR!U18</f>
        <v>-80.802000000000007</v>
      </c>
      <c r="Z56" s="37">
        <f>-BR!V18</f>
        <v>-105.586</v>
      </c>
      <c r="AA56" s="37">
        <f>-BR!V18</f>
        <v>-105.586</v>
      </c>
      <c r="AB56" s="37">
        <f>-BR!W18</f>
        <v>-73.966999999999999</v>
      </c>
      <c r="AC56" s="37">
        <f>-BR!X18</f>
        <v>-50.993000000000002</v>
      </c>
      <c r="AD56" s="37">
        <f>-BR!Y18</f>
        <v>-78.197999999999993</v>
      </c>
      <c r="AE56" s="37">
        <f>-BR!Z18</f>
        <v>-156.80000000000001</v>
      </c>
      <c r="AF56" s="37">
        <f>-BR!Z18</f>
        <v>-156.80000000000001</v>
      </c>
      <c r="AG56" s="37">
        <f>-BR!AA18</f>
        <v>-78</v>
      </c>
    </row>
    <row r="57" spans="2:33" x14ac:dyDescent="0.25">
      <c r="B57" s="117" t="s">
        <v>62</v>
      </c>
      <c r="C57" s="46">
        <f>SUM(C54:C56)</f>
        <v>940.322</v>
      </c>
      <c r="D57" s="47">
        <f>SUM(D54:D56)</f>
        <v>1080.5340000000001</v>
      </c>
      <c r="E57" s="47">
        <f t="shared" ref="E57:G57" si="27">SUM(E54:E56)</f>
        <v>996.66499999999996</v>
      </c>
      <c r="F57" s="47">
        <f t="shared" si="27"/>
        <v>996.66499999999996</v>
      </c>
      <c r="G57" s="47">
        <f t="shared" si="27"/>
        <v>996.66499999999996</v>
      </c>
      <c r="H57" s="47">
        <f>SUM(H54:H56)</f>
        <v>861.29299999999989</v>
      </c>
      <c r="I57" s="47">
        <f>SUM(I54:I56)</f>
        <v>976.05800000000011</v>
      </c>
      <c r="J57" s="47">
        <f t="shared" ref="J57:L57" si="28">SUM(J54:J56)</f>
        <v>761.654</v>
      </c>
      <c r="K57" s="47">
        <f t="shared" si="28"/>
        <v>677.12099999999998</v>
      </c>
      <c r="L57" s="47">
        <f t="shared" si="28"/>
        <v>677.12099999999998</v>
      </c>
      <c r="M57" s="47">
        <f>SUM(M54:M56)</f>
        <v>675.41300000000001</v>
      </c>
      <c r="N57" s="48">
        <f>SUM(N54:N56)</f>
        <v>661.55300000000011</v>
      </c>
      <c r="O57" s="48">
        <f t="shared" ref="O57:AG57" si="29">SUM(O54:O56)</f>
        <v>462.52299999999991</v>
      </c>
      <c r="P57" s="48">
        <f t="shared" si="29"/>
        <v>238.26</v>
      </c>
      <c r="Q57" s="48">
        <f t="shared" si="29"/>
        <v>238.26</v>
      </c>
      <c r="R57" s="48">
        <f t="shared" si="29"/>
        <v>383.35600000000005</v>
      </c>
      <c r="S57" s="48">
        <f t="shared" si="29"/>
        <v>619.45900000000006</v>
      </c>
      <c r="T57" s="48">
        <f t="shared" si="29"/>
        <v>735.66399999999999</v>
      </c>
      <c r="U57" s="48">
        <f t="shared" si="29"/>
        <v>609.98599999999999</v>
      </c>
      <c r="V57" s="48">
        <f t="shared" si="29"/>
        <v>609.98599999999999</v>
      </c>
      <c r="W57" s="48">
        <f t="shared" si="29"/>
        <v>744.72799999999995</v>
      </c>
      <c r="X57" s="48">
        <f t="shared" si="29"/>
        <v>869.80199999999991</v>
      </c>
      <c r="Y57" s="48">
        <f t="shared" si="29"/>
        <v>783.22699999999998</v>
      </c>
      <c r="Z57" s="48">
        <f t="shared" si="29"/>
        <v>441.72500000000002</v>
      </c>
      <c r="AA57" s="48">
        <f t="shared" si="29"/>
        <v>441.72500000000002</v>
      </c>
      <c r="AB57" s="48">
        <f t="shared" si="29"/>
        <v>492.86800000000005</v>
      </c>
      <c r="AC57" s="48">
        <f t="shared" si="29"/>
        <v>430.12599999999998</v>
      </c>
      <c r="AD57" s="48">
        <f t="shared" si="29"/>
        <v>292.791</v>
      </c>
      <c r="AE57" s="48">
        <f t="shared" si="29"/>
        <v>203.5</v>
      </c>
      <c r="AF57" s="48">
        <f t="shared" si="29"/>
        <v>203.5</v>
      </c>
      <c r="AG57" s="48">
        <f t="shared" si="29"/>
        <v>275.8</v>
      </c>
    </row>
    <row r="58" spans="2:33" x14ac:dyDescent="0.25">
      <c r="B58" s="61" t="s">
        <v>308</v>
      </c>
      <c r="C58" s="53">
        <f t="shared" ref="C58:J58" si="30">C57/C49</f>
        <v>1.9234405522884177</v>
      </c>
      <c r="D58" s="54">
        <f t="shared" si="30"/>
        <v>2.1956807107238512</v>
      </c>
      <c r="E58" s="54">
        <f t="shared" si="30"/>
        <v>1.9079419652856076</v>
      </c>
      <c r="F58" s="54">
        <f t="shared" si="30"/>
        <v>1.7088009683602687</v>
      </c>
      <c r="G58" s="54">
        <f t="shared" si="30"/>
        <v>1.7088009683602683</v>
      </c>
      <c r="H58" s="54">
        <f t="shared" si="30"/>
        <v>1.5202257146689824</v>
      </c>
      <c r="I58" s="54">
        <f t="shared" si="30"/>
        <v>1.6834971885887751</v>
      </c>
      <c r="J58" s="54">
        <f t="shared" si="30"/>
        <v>1.3676797241849901</v>
      </c>
      <c r="K58" s="54">
        <f>K57/K49</f>
        <v>1.3131330565322028</v>
      </c>
      <c r="L58" s="54">
        <f>L57/L49</f>
        <v>1.3156845486181954</v>
      </c>
      <c r="M58" s="54">
        <f>M57/M49</f>
        <v>1.3231535663141072</v>
      </c>
      <c r="N58" s="55">
        <f>N57/N49</f>
        <v>1.3245550632391843</v>
      </c>
      <c r="O58" s="55">
        <f t="shared" ref="O58:AG58" si="31">O57/O49</f>
        <v>0.97885358136778733</v>
      </c>
      <c r="P58" s="55">
        <f t="shared" si="31"/>
        <v>0.52351948531350512</v>
      </c>
      <c r="Q58" s="55">
        <f t="shared" si="31"/>
        <v>0.52351948531350545</v>
      </c>
      <c r="R58" s="55">
        <f t="shared" si="31"/>
        <v>0.84508333866071805</v>
      </c>
      <c r="S58" s="55">
        <f t="shared" si="31"/>
        <v>1.4518592997801563</v>
      </c>
      <c r="T58" s="55">
        <f t="shared" si="31"/>
        <v>1.9088521935878937</v>
      </c>
      <c r="U58" s="55">
        <f t="shared" si="31"/>
        <v>1.6426572880452202</v>
      </c>
      <c r="V58" s="55">
        <f t="shared" si="31"/>
        <v>1.6427280684036893</v>
      </c>
      <c r="W58" s="55">
        <f t="shared" si="31"/>
        <v>2.1808129643240943</v>
      </c>
      <c r="X58" s="55">
        <f t="shared" si="31"/>
        <v>2.840939748568589</v>
      </c>
      <c r="Y58" s="55">
        <f t="shared" si="31"/>
        <v>2.8338362568021278</v>
      </c>
      <c r="Z58" s="55">
        <f t="shared" si="31"/>
        <v>1.6115468807004742</v>
      </c>
      <c r="AA58" s="55">
        <f t="shared" si="31"/>
        <v>1.6054437345079986</v>
      </c>
      <c r="AB58" s="55">
        <f t="shared" si="31"/>
        <v>1.8249841705947047</v>
      </c>
      <c r="AC58" s="55">
        <f t="shared" si="31"/>
        <v>1.6413639936806923</v>
      </c>
      <c r="AD58" s="55">
        <f t="shared" si="31"/>
        <v>1.2243343940654756</v>
      </c>
      <c r="AE58" s="55">
        <f t="shared" si="31"/>
        <v>0.87080058024844564</v>
      </c>
      <c r="AF58" s="55">
        <f t="shared" si="31"/>
        <v>0.87228990029747899</v>
      </c>
      <c r="AG58" s="55">
        <f t="shared" si="31"/>
        <v>1.23125</v>
      </c>
    </row>
    <row r="59" spans="2:33" x14ac:dyDescent="0.25">
      <c r="B59" s="15"/>
      <c r="C59" s="42"/>
    </row>
    <row r="60" spans="2:33" x14ac:dyDescent="0.25">
      <c r="B60" s="16" t="s">
        <v>41</v>
      </c>
      <c r="C60" s="62" t="s">
        <v>85</v>
      </c>
      <c r="D60" s="63" t="s">
        <v>86</v>
      </c>
      <c r="E60" s="63" t="s">
        <v>87</v>
      </c>
      <c r="F60" s="63" t="s">
        <v>171</v>
      </c>
      <c r="G60" s="63" t="s">
        <v>88</v>
      </c>
      <c r="H60" s="63" t="s">
        <v>89</v>
      </c>
      <c r="I60" s="63" t="s">
        <v>90</v>
      </c>
      <c r="J60" s="63" t="s">
        <v>91</v>
      </c>
      <c r="K60" s="63" t="s">
        <v>175</v>
      </c>
      <c r="L60" s="63" t="s">
        <v>92</v>
      </c>
      <c r="M60" s="63" t="s">
        <v>93</v>
      </c>
      <c r="N60" s="64" t="s">
        <v>94</v>
      </c>
      <c r="O60" s="64" t="s">
        <v>95</v>
      </c>
      <c r="P60" s="64" t="s">
        <v>96</v>
      </c>
      <c r="Q60" s="64" t="s">
        <v>97</v>
      </c>
      <c r="R60" s="64" t="s">
        <v>98</v>
      </c>
      <c r="S60" s="64" t="s">
        <v>99</v>
      </c>
      <c r="T60" s="64" t="s">
        <v>100</v>
      </c>
      <c r="U60" s="64" t="s">
        <v>101</v>
      </c>
      <c r="V60" s="64" t="s">
        <v>102</v>
      </c>
      <c r="W60" s="64" t="s">
        <v>103</v>
      </c>
      <c r="X60" s="64" t="s">
        <v>104</v>
      </c>
      <c r="Y60" s="64" t="s">
        <v>105</v>
      </c>
      <c r="Z60" s="64" t="s">
        <v>106</v>
      </c>
      <c r="AA60" s="64" t="s">
        <v>107</v>
      </c>
      <c r="AB60" s="64" t="s">
        <v>108</v>
      </c>
      <c r="AC60" s="64" t="s">
        <v>109</v>
      </c>
      <c r="AD60" s="64" t="s">
        <v>110</v>
      </c>
      <c r="AE60" s="64" t="s">
        <v>111</v>
      </c>
      <c r="AF60" s="64" t="s">
        <v>112</v>
      </c>
      <c r="AG60" s="64" t="s">
        <v>113</v>
      </c>
    </row>
    <row r="61" spans="2:33" x14ac:dyDescent="0.25">
      <c r="B61" s="15" t="s">
        <v>237</v>
      </c>
      <c r="C61" s="35">
        <f>C54</f>
        <v>878.6</v>
      </c>
      <c r="D61" s="36">
        <f t="shared" ref="D61:J61" si="32">D54</f>
        <v>904.46600000000001</v>
      </c>
      <c r="E61" s="36">
        <f t="shared" si="32"/>
        <v>895.61</v>
      </c>
      <c r="F61" s="36">
        <f t="shared" si="32"/>
        <v>895.61</v>
      </c>
      <c r="G61" s="36">
        <f t="shared" si="32"/>
        <v>895.61</v>
      </c>
      <c r="H61" s="36">
        <f t="shared" si="32"/>
        <v>869.31899999999996</v>
      </c>
      <c r="I61" s="36">
        <f t="shared" si="32"/>
        <v>867.02700000000004</v>
      </c>
      <c r="J61" s="36">
        <f t="shared" si="32"/>
        <v>857.96100000000001</v>
      </c>
      <c r="K61" s="36">
        <f>K54</f>
        <v>851.52800000000002</v>
      </c>
      <c r="L61" s="36">
        <f>L54</f>
        <v>851.52800000000002</v>
      </c>
      <c r="M61" s="36">
        <f>M54</f>
        <v>828.06</v>
      </c>
      <c r="N61" s="37">
        <f>N54</f>
        <v>818.32500000000005</v>
      </c>
      <c r="O61" s="37">
        <f t="shared" ref="O61:AG61" si="33">O54</f>
        <v>819.23199999999997</v>
      </c>
      <c r="P61" s="37">
        <f t="shared" si="33"/>
        <v>801.29</v>
      </c>
      <c r="Q61" s="37">
        <f t="shared" si="33"/>
        <v>801.29</v>
      </c>
      <c r="R61" s="37">
        <f t="shared" si="33"/>
        <v>816.71500000000003</v>
      </c>
      <c r="S61" s="37">
        <f t="shared" si="33"/>
        <v>753.48900000000003</v>
      </c>
      <c r="T61" s="37">
        <f t="shared" si="33"/>
        <v>778.76800000000003</v>
      </c>
      <c r="U61" s="37">
        <f t="shared" si="33"/>
        <v>762.66200000000003</v>
      </c>
      <c r="V61" s="37">
        <f t="shared" si="33"/>
        <v>762.66200000000003</v>
      </c>
      <c r="W61" s="37">
        <f t="shared" si="33"/>
        <v>832.01599999999996</v>
      </c>
      <c r="X61" s="37">
        <f t="shared" si="33"/>
        <v>890.22699999999998</v>
      </c>
      <c r="Y61" s="37">
        <f t="shared" si="33"/>
        <v>793.47900000000004</v>
      </c>
      <c r="Z61" s="37">
        <f t="shared" si="33"/>
        <v>416.28500000000003</v>
      </c>
      <c r="AA61" s="37">
        <f t="shared" si="33"/>
        <v>416.28500000000003</v>
      </c>
      <c r="AB61" s="37">
        <f t="shared" si="33"/>
        <v>418.17099999999999</v>
      </c>
      <c r="AC61" s="37">
        <f t="shared" si="33"/>
        <v>421.65499999999997</v>
      </c>
      <c r="AD61" s="37">
        <f t="shared" si="33"/>
        <v>370.98899999999998</v>
      </c>
      <c r="AE61" s="37">
        <f t="shared" si="33"/>
        <v>360.3</v>
      </c>
      <c r="AF61" s="37">
        <f t="shared" si="33"/>
        <v>360.3</v>
      </c>
      <c r="AG61" s="37">
        <f t="shared" si="33"/>
        <v>353.5</v>
      </c>
    </row>
    <row r="62" spans="2:33" x14ac:dyDescent="0.25">
      <c r="B62" s="15" t="s">
        <v>309</v>
      </c>
      <c r="C62" s="35">
        <f>BR!C32</f>
        <v>41.322000000000003</v>
      </c>
      <c r="D62" s="36">
        <f>BR!D32</f>
        <v>43.948999999999998</v>
      </c>
      <c r="E62" s="36">
        <f>BR!E32</f>
        <v>49.536999999999999</v>
      </c>
      <c r="F62" s="36">
        <f>BR!E32</f>
        <v>49.536999999999999</v>
      </c>
      <c r="G62" s="36">
        <f>BR!E32</f>
        <v>49.536999999999999</v>
      </c>
      <c r="H62" s="36">
        <f>BR!G32</f>
        <v>33.26</v>
      </c>
      <c r="I62" s="36">
        <f>BR!H32</f>
        <v>32.415999999999997</v>
      </c>
      <c r="J62" s="36">
        <f>BR!I32</f>
        <v>42.012999999999998</v>
      </c>
      <c r="K62" s="36">
        <f>BR!J32</f>
        <v>35.255000000000003</v>
      </c>
      <c r="L62" s="36">
        <f>BR!J32</f>
        <v>35.255000000000003</v>
      </c>
      <c r="M62" s="36">
        <f>BR!K32</f>
        <v>40.372999999999998</v>
      </c>
      <c r="N62" s="37">
        <f>BR!L32</f>
        <v>25.177</v>
      </c>
      <c r="O62" s="37">
        <f>BR!M32</f>
        <v>47.731000000000002</v>
      </c>
      <c r="P62" s="37">
        <f>BR!N32</f>
        <v>32.933999999999997</v>
      </c>
      <c r="Q62" s="37">
        <f>BR!N32</f>
        <v>32.933999999999997</v>
      </c>
      <c r="R62" s="37">
        <f>BR!O32</f>
        <v>41.338999999999999</v>
      </c>
      <c r="S62" s="37">
        <f>BR!P32</f>
        <v>42.756</v>
      </c>
      <c r="T62" s="37">
        <f>BR!Q32</f>
        <v>44.881999999999998</v>
      </c>
      <c r="U62" s="37">
        <f>BR!R32</f>
        <v>43.235999999999997</v>
      </c>
      <c r="V62" s="37">
        <f>BR!R32</f>
        <v>43.235999999999997</v>
      </c>
      <c r="W62" s="37">
        <f>BR!S32</f>
        <v>38.680999999999997</v>
      </c>
      <c r="X62" s="37">
        <f>BR!T32</f>
        <v>39.402000000000001</v>
      </c>
      <c r="Y62" s="37">
        <f>BR!U32</f>
        <v>42.529000000000003</v>
      </c>
      <c r="Z62" s="37">
        <f>BR!V32</f>
        <v>38.057000000000002</v>
      </c>
      <c r="AA62" s="37">
        <f>BR!V32</f>
        <v>38.057000000000002</v>
      </c>
      <c r="AB62" s="37">
        <f>BR!W32</f>
        <v>43.970999999999997</v>
      </c>
      <c r="AC62" s="37">
        <f>BR!X32</f>
        <v>44.036000000000001</v>
      </c>
      <c r="AD62" s="37">
        <f>BR!Y32</f>
        <v>82.242999999999995</v>
      </c>
      <c r="AE62" s="37">
        <f>BR!Z32</f>
        <v>37.1</v>
      </c>
      <c r="AF62" s="37">
        <f>BR!Z32</f>
        <v>37.1</v>
      </c>
      <c r="AG62" s="37">
        <f>BR!AA32</f>
        <v>24</v>
      </c>
    </row>
    <row r="63" spans="2:33" x14ac:dyDescent="0.25">
      <c r="B63" s="15" t="s">
        <v>242</v>
      </c>
      <c r="C63" s="35">
        <f>C55</f>
        <v>216.01499999999999</v>
      </c>
      <c r="D63" s="36">
        <f t="shared" ref="D63:J63" si="34">D55</f>
        <v>311.69299999999998</v>
      </c>
      <c r="E63" s="36">
        <f t="shared" si="34"/>
        <v>222.179</v>
      </c>
      <c r="F63" s="36">
        <f t="shared" si="34"/>
        <v>222.179</v>
      </c>
      <c r="G63" s="36">
        <f t="shared" si="34"/>
        <v>222.179</v>
      </c>
      <c r="H63" s="36">
        <f t="shared" si="34"/>
        <v>216.91499999999999</v>
      </c>
      <c r="I63" s="36">
        <f t="shared" si="34"/>
        <v>213.71700000000001</v>
      </c>
      <c r="J63" s="36">
        <f t="shared" si="34"/>
        <v>52.02</v>
      </c>
      <c r="K63" s="36">
        <f>K55</f>
        <v>52.177999999999997</v>
      </c>
      <c r="L63" s="36">
        <f>L55</f>
        <v>52.177999999999997</v>
      </c>
      <c r="M63" s="36">
        <f>M55</f>
        <v>42.473999999999997</v>
      </c>
      <c r="N63" s="37">
        <f>N55</f>
        <v>40.921999999999997</v>
      </c>
      <c r="O63" s="37">
        <f t="shared" ref="O63:AG63" si="35">O55</f>
        <v>42.838999999999999</v>
      </c>
      <c r="P63" s="37">
        <f t="shared" si="35"/>
        <v>41.25</v>
      </c>
      <c r="Q63" s="37">
        <f t="shared" si="35"/>
        <v>41.25</v>
      </c>
      <c r="R63" s="37">
        <f t="shared" si="35"/>
        <v>43.076999999999998</v>
      </c>
      <c r="S63" s="37">
        <f t="shared" si="35"/>
        <v>44.198</v>
      </c>
      <c r="T63" s="37">
        <f t="shared" si="35"/>
        <v>46.761000000000003</v>
      </c>
      <c r="U63" s="37">
        <f t="shared" si="35"/>
        <v>44.204000000000001</v>
      </c>
      <c r="V63" s="37">
        <f t="shared" si="35"/>
        <v>44.204000000000001</v>
      </c>
      <c r="W63" s="37">
        <f t="shared" si="35"/>
        <v>44.38</v>
      </c>
      <c r="X63" s="37">
        <f t="shared" si="35"/>
        <v>59.68</v>
      </c>
      <c r="Y63" s="37">
        <f t="shared" si="35"/>
        <v>70.55</v>
      </c>
      <c r="Z63" s="37">
        <f t="shared" si="35"/>
        <v>131.02600000000001</v>
      </c>
      <c r="AA63" s="37">
        <f t="shared" si="35"/>
        <v>131.02600000000001</v>
      </c>
      <c r="AB63" s="37">
        <f t="shared" si="35"/>
        <v>148.66399999999999</v>
      </c>
      <c r="AC63" s="37">
        <f t="shared" si="35"/>
        <v>59.463999999999999</v>
      </c>
      <c r="AD63" s="37">
        <f t="shared" si="35"/>
        <v>0</v>
      </c>
      <c r="AE63" s="37">
        <f t="shared" si="35"/>
        <v>0</v>
      </c>
      <c r="AF63" s="37">
        <f t="shared" si="35"/>
        <v>0</v>
      </c>
      <c r="AG63" s="37">
        <f t="shared" si="35"/>
        <v>0.3</v>
      </c>
    </row>
    <row r="64" spans="2:33" x14ac:dyDescent="0.25">
      <c r="B64" s="15" t="s">
        <v>310</v>
      </c>
      <c r="C64" s="35">
        <v>3.7519999999999998</v>
      </c>
      <c r="D64" s="36">
        <v>6.12</v>
      </c>
      <c r="E64" s="36">
        <v>11.788</v>
      </c>
      <c r="F64" s="36">
        <v>16.895</v>
      </c>
      <c r="G64" s="36">
        <v>16.895</v>
      </c>
      <c r="H64" s="36">
        <v>3.4169999999999998</v>
      </c>
      <c r="I64" s="36">
        <v>0.106</v>
      </c>
      <c r="J64" s="36">
        <v>51.795000000000002</v>
      </c>
      <c r="K64" s="36">
        <v>58</v>
      </c>
      <c r="L64" s="36">
        <v>58</v>
      </c>
      <c r="M64" s="36">
        <v>50</v>
      </c>
      <c r="N64" s="37">
        <v>33</v>
      </c>
      <c r="O64" s="37">
        <v>4</v>
      </c>
      <c r="P64" s="37">
        <v>3</v>
      </c>
      <c r="Q64" s="37">
        <v>3</v>
      </c>
      <c r="R64" s="37">
        <v>6</v>
      </c>
      <c r="S64" s="37">
        <v>3</v>
      </c>
      <c r="T64" s="37">
        <v>12</v>
      </c>
      <c r="U64" s="37">
        <v>12</v>
      </c>
      <c r="V64" s="37">
        <v>12</v>
      </c>
      <c r="W64" s="37">
        <v>15</v>
      </c>
      <c r="X64" s="37">
        <v>16</v>
      </c>
      <c r="Y64" s="37">
        <v>4</v>
      </c>
      <c r="Z64" s="36">
        <v>5.7</v>
      </c>
      <c r="AA64" s="36">
        <v>5.7</v>
      </c>
      <c r="AB64" s="36">
        <v>4.9000000000000004</v>
      </c>
      <c r="AC64" s="36">
        <v>5</v>
      </c>
      <c r="AD64" s="36">
        <v>19.399999999999999</v>
      </c>
      <c r="AE64" s="36">
        <v>18.600000000000001</v>
      </c>
      <c r="AF64" s="36">
        <v>18.600000000000001</v>
      </c>
      <c r="AG64" s="36">
        <v>12.8</v>
      </c>
    </row>
    <row r="65" spans="2:33" x14ac:dyDescent="0.25">
      <c r="B65" s="15" t="s">
        <v>307</v>
      </c>
      <c r="C65" s="35">
        <f t="shared" ref="C65:J65" si="36">C56</f>
        <v>-154.29300000000001</v>
      </c>
      <c r="D65" s="36">
        <f t="shared" si="36"/>
        <v>-135.625</v>
      </c>
      <c r="E65" s="36">
        <f t="shared" si="36"/>
        <v>-121.124</v>
      </c>
      <c r="F65" s="36">
        <f t="shared" si="36"/>
        <v>-121.124</v>
      </c>
      <c r="G65" s="36">
        <f t="shared" si="36"/>
        <v>-121.124</v>
      </c>
      <c r="H65" s="36">
        <f t="shared" si="36"/>
        <v>-224.941</v>
      </c>
      <c r="I65" s="36">
        <f t="shared" si="36"/>
        <v>-104.68600000000001</v>
      </c>
      <c r="J65" s="36">
        <f t="shared" si="36"/>
        <v>-148.327</v>
      </c>
      <c r="K65" s="36">
        <f>K56</f>
        <v>-226.58500000000001</v>
      </c>
      <c r="L65" s="36">
        <f>L56</f>
        <v>-226.58500000000001</v>
      </c>
      <c r="M65" s="36">
        <f>M56</f>
        <v>-195.12100000000001</v>
      </c>
      <c r="N65" s="37">
        <f>N56</f>
        <v>-197.69399999999999</v>
      </c>
      <c r="O65" s="37">
        <f t="shared" ref="O65:AG65" si="37">O56</f>
        <v>-399.548</v>
      </c>
      <c r="P65" s="37">
        <f t="shared" si="37"/>
        <v>-604.28</v>
      </c>
      <c r="Q65" s="37">
        <f t="shared" si="37"/>
        <v>-604.28</v>
      </c>
      <c r="R65" s="37">
        <f t="shared" si="37"/>
        <v>-476.43599999999998</v>
      </c>
      <c r="S65" s="37">
        <f t="shared" si="37"/>
        <v>-178.22800000000001</v>
      </c>
      <c r="T65" s="37">
        <f t="shared" si="37"/>
        <v>-89.864999999999995</v>
      </c>
      <c r="U65" s="37">
        <f t="shared" si="37"/>
        <v>-196.88</v>
      </c>
      <c r="V65" s="37">
        <f t="shared" si="37"/>
        <v>-196.88</v>
      </c>
      <c r="W65" s="37">
        <f t="shared" si="37"/>
        <v>-131.66800000000001</v>
      </c>
      <c r="X65" s="37">
        <f t="shared" si="37"/>
        <v>-80.105000000000004</v>
      </c>
      <c r="Y65" s="37">
        <f t="shared" si="37"/>
        <v>-80.802000000000007</v>
      </c>
      <c r="Z65" s="37">
        <f t="shared" si="37"/>
        <v>-105.586</v>
      </c>
      <c r="AA65" s="37">
        <f t="shared" si="37"/>
        <v>-105.586</v>
      </c>
      <c r="AB65" s="37">
        <f t="shared" si="37"/>
        <v>-73.966999999999999</v>
      </c>
      <c r="AC65" s="37">
        <f t="shared" si="37"/>
        <v>-50.993000000000002</v>
      </c>
      <c r="AD65" s="37">
        <f t="shared" si="37"/>
        <v>-78.197999999999993</v>
      </c>
      <c r="AE65" s="37">
        <f t="shared" si="37"/>
        <v>-156.80000000000001</v>
      </c>
      <c r="AF65" s="37">
        <f t="shared" si="37"/>
        <v>-156.80000000000001</v>
      </c>
      <c r="AG65" s="37">
        <f t="shared" si="37"/>
        <v>-78</v>
      </c>
    </row>
    <row r="66" spans="2:33" x14ac:dyDescent="0.25">
      <c r="B66" s="117" t="s">
        <v>41</v>
      </c>
      <c r="C66" s="46">
        <f t="shared" ref="C66:J66" si="38">SUM(C61:C65)</f>
        <v>985.39599999999984</v>
      </c>
      <c r="D66" s="47">
        <f t="shared" si="38"/>
        <v>1130.6029999999998</v>
      </c>
      <c r="E66" s="47">
        <f t="shared" si="38"/>
        <v>1057.99</v>
      </c>
      <c r="F66" s="47">
        <f t="shared" si="38"/>
        <v>1063.097</v>
      </c>
      <c r="G66" s="47">
        <f t="shared" si="38"/>
        <v>1063.097</v>
      </c>
      <c r="H66" s="47">
        <f t="shared" si="38"/>
        <v>897.9699999999998</v>
      </c>
      <c r="I66" s="47">
        <f t="shared" si="38"/>
        <v>1008.58</v>
      </c>
      <c r="J66" s="47">
        <f t="shared" si="38"/>
        <v>855.46199999999999</v>
      </c>
      <c r="K66" s="47">
        <f>SUM(K61:K65)</f>
        <v>770.37599999999998</v>
      </c>
      <c r="L66" s="47">
        <f>SUM(L61:L65)</f>
        <v>770.37599999999998</v>
      </c>
      <c r="M66" s="47">
        <f>SUM(M61:M65)</f>
        <v>765.78600000000006</v>
      </c>
      <c r="N66" s="48">
        <f>SUM(N61:N65)</f>
        <v>719.73000000000013</v>
      </c>
      <c r="O66" s="48">
        <f t="shared" ref="O66:AG66" si="39">SUM(O61:O65)</f>
        <v>514.25399999999991</v>
      </c>
      <c r="P66" s="48">
        <f t="shared" si="39"/>
        <v>274.19399999999996</v>
      </c>
      <c r="Q66" s="48">
        <f t="shared" si="39"/>
        <v>274.19399999999996</v>
      </c>
      <c r="R66" s="48">
        <f t="shared" si="39"/>
        <v>430.69500000000011</v>
      </c>
      <c r="S66" s="48">
        <f t="shared" si="39"/>
        <v>665.21499999999992</v>
      </c>
      <c r="T66" s="48">
        <f t="shared" si="39"/>
        <v>792.54599999999994</v>
      </c>
      <c r="U66" s="48">
        <f t="shared" si="39"/>
        <v>665.22199999999998</v>
      </c>
      <c r="V66" s="48">
        <f t="shared" si="39"/>
        <v>665.22199999999998</v>
      </c>
      <c r="W66" s="48">
        <f t="shared" si="39"/>
        <v>798.40899999999999</v>
      </c>
      <c r="X66" s="48">
        <f t="shared" si="39"/>
        <v>925.20399999999995</v>
      </c>
      <c r="Y66" s="48">
        <f t="shared" si="39"/>
        <v>829.75599999999997</v>
      </c>
      <c r="Z66" s="48">
        <f t="shared" si="39"/>
        <v>485.48200000000008</v>
      </c>
      <c r="AA66" s="48">
        <f t="shared" si="39"/>
        <v>485.48200000000008</v>
      </c>
      <c r="AB66" s="48">
        <f t="shared" si="39"/>
        <v>541.73900000000003</v>
      </c>
      <c r="AC66" s="48">
        <f t="shared" si="39"/>
        <v>479.16199999999998</v>
      </c>
      <c r="AD66" s="48">
        <f t="shared" si="39"/>
        <v>394.43399999999997</v>
      </c>
      <c r="AE66" s="48">
        <f t="shared" si="39"/>
        <v>259.20000000000005</v>
      </c>
      <c r="AF66" s="48">
        <f t="shared" si="39"/>
        <v>259.20000000000005</v>
      </c>
      <c r="AG66" s="48">
        <f t="shared" si="39"/>
        <v>312.60000000000002</v>
      </c>
    </row>
    <row r="67" spans="2:33" x14ac:dyDescent="0.25">
      <c r="B67" s="61" t="s">
        <v>311</v>
      </c>
      <c r="C67" s="53">
        <f t="shared" ref="C67:J67" si="40">C66/C49</f>
        <v>2.0156399897724371</v>
      </c>
      <c r="D67" s="54">
        <f t="shared" si="40"/>
        <v>2.2974225693837655</v>
      </c>
      <c r="E67" s="54">
        <f t="shared" si="40"/>
        <v>2.0253380221564119</v>
      </c>
      <c r="F67" s="54">
        <f t="shared" si="40"/>
        <v>1.8226998871846574</v>
      </c>
      <c r="G67" s="54">
        <f t="shared" si="40"/>
        <v>1.8226998871846569</v>
      </c>
      <c r="H67" s="54">
        <f t="shared" si="40"/>
        <v>1.5849624750245341</v>
      </c>
      <c r="I67" s="54">
        <f t="shared" si="40"/>
        <v>1.7395908792990442</v>
      </c>
      <c r="J67" s="54">
        <f t="shared" si="40"/>
        <v>1.5361279954030831</v>
      </c>
      <c r="K67" s="54">
        <f>K66/K49</f>
        <v>1.4939814177363457</v>
      </c>
      <c r="L67" s="54">
        <f>L66/L49</f>
        <v>1.4968843084563777</v>
      </c>
      <c r="M67" s="54">
        <f>M66/M49</f>
        <v>1.5001968824014564</v>
      </c>
      <c r="N67" s="55">
        <f>N66/N49</f>
        <v>1.4410364939243538</v>
      </c>
      <c r="O67" s="55">
        <f t="shared" ref="O67:AG67" si="41">O66/O49</f>
        <v>1.0883337036919465</v>
      </c>
      <c r="P67" s="55">
        <f t="shared" si="41"/>
        <v>0.60247587407055825</v>
      </c>
      <c r="Q67" s="55">
        <f t="shared" si="41"/>
        <v>0.60247587407055858</v>
      </c>
      <c r="R67" s="55">
        <f t="shared" si="41"/>
        <v>0.94943908154425127</v>
      </c>
      <c r="S67" s="55">
        <f t="shared" si="41"/>
        <v>1.5591000923438942</v>
      </c>
      <c r="T67" s="55">
        <f t="shared" si="41"/>
        <v>2.0564458375281522</v>
      </c>
      <c r="U67" s="55">
        <f t="shared" si="41"/>
        <v>1.7914046657923581</v>
      </c>
      <c r="V67" s="55">
        <f t="shared" si="41"/>
        <v>1.7914818555174037</v>
      </c>
      <c r="W67" s="55">
        <f t="shared" si="41"/>
        <v>2.3380089079946451</v>
      </c>
      <c r="X67" s="55">
        <f t="shared" si="41"/>
        <v>3.0218932804645804</v>
      </c>
      <c r="Y67" s="55">
        <f t="shared" si="41"/>
        <v>3.0021853652888706</v>
      </c>
      <c r="Z67" s="55">
        <f t="shared" si="41"/>
        <v>1.7711856986501278</v>
      </c>
      <c r="AA67" s="55">
        <f t="shared" si="41"/>
        <v>1.7644779786437541</v>
      </c>
      <c r="AB67" s="55">
        <f t="shared" si="41"/>
        <v>2.0059429697075175</v>
      </c>
      <c r="AC67" s="55">
        <f t="shared" si="41"/>
        <v>1.8284857319483776</v>
      </c>
      <c r="AD67" s="55">
        <f t="shared" si="41"/>
        <v>1.6493646061143332</v>
      </c>
      <c r="AE67" s="55">
        <f t="shared" si="41"/>
        <v>1.1091474712550229</v>
      </c>
      <c r="AF67" s="55">
        <f t="shared" si="41"/>
        <v>1.1110444332044551</v>
      </c>
      <c r="AG67" s="55">
        <f t="shared" si="41"/>
        <v>1.3955357142857143</v>
      </c>
    </row>
    <row r="68" spans="2:33" x14ac:dyDescent="0.25">
      <c r="B68" s="15" t="s">
        <v>47</v>
      </c>
      <c r="C68" s="53">
        <f>C66/BR!C29</f>
        <v>0.55450157031582503</v>
      </c>
      <c r="D68" s="54">
        <f>D66/BR!D29-0.1</f>
        <v>0.55499704525916249</v>
      </c>
      <c r="E68" s="54">
        <f>E66/BR!E29</f>
        <v>0.61090366985469247</v>
      </c>
      <c r="F68" s="54">
        <f>F66/BR!E29</f>
        <v>0.61385254937335332</v>
      </c>
      <c r="G68" s="54">
        <f>G66/BR!E29</f>
        <v>0.61385254937335332</v>
      </c>
      <c r="H68" s="54">
        <f>H66/BR!G29</f>
        <v>0.53441458116604135</v>
      </c>
      <c r="I68" s="54">
        <f>I66/BR!H29-0.1</f>
        <v>0.55261536357546603</v>
      </c>
      <c r="J68" s="54">
        <f>J66/BR!I29-0.1</f>
        <v>0.46485778625878749</v>
      </c>
      <c r="K68" s="54">
        <f>K66/BR!J29</f>
        <v>0.5276547088670096</v>
      </c>
      <c r="L68" s="54">
        <f>L66/BR!J29</f>
        <v>0.5276547088670096</v>
      </c>
      <c r="M68" s="54">
        <f>M66/BR!K29</f>
        <v>0.53643027914504682</v>
      </c>
      <c r="N68" s="55">
        <f>N66/BR!L29</f>
        <v>0.53979025183144613</v>
      </c>
      <c r="O68" s="55">
        <f>O66/BR!M29</f>
        <v>0.34914546898690113</v>
      </c>
      <c r="P68" s="55">
        <f>P66/BR!N29</f>
        <v>0.19336327227863012</v>
      </c>
      <c r="Q68" s="55">
        <f>Q66/BR!N29</f>
        <v>0.19336327227863012</v>
      </c>
      <c r="R68" s="55">
        <f>R66/BR!O29</f>
        <v>0.30734401592755534</v>
      </c>
      <c r="S68" s="55">
        <f>S66/BR!P29</f>
        <v>0.51398197240383914</v>
      </c>
      <c r="T68" s="55">
        <f>T66/BR!Q29</f>
        <v>0.64329040380059055</v>
      </c>
      <c r="U68" s="55">
        <f>U66/BR!R29</f>
        <v>0.54994250265165689</v>
      </c>
      <c r="V68" s="55">
        <f>V66/BR!R29</f>
        <v>0.54994250265165689</v>
      </c>
      <c r="W68" s="55">
        <f>W66/BR!S29</f>
        <v>0.67753764008424999</v>
      </c>
      <c r="X68" s="55">
        <f>X66/BR!T29</f>
        <v>0.85345962365655859</v>
      </c>
      <c r="Y68" s="55">
        <f>Y66/BR!U29</f>
        <v>0.74596744467878895</v>
      </c>
      <c r="Z68" s="55">
        <f>Z66/BR!V29</f>
        <v>0.43911894368757814</v>
      </c>
      <c r="AA68" s="55">
        <f>AA66/BR!V29</f>
        <v>0.43911894368757814</v>
      </c>
      <c r="AB68" s="55">
        <f>AB66/BR!W29</f>
        <v>0.48523268353677546</v>
      </c>
      <c r="AC68" s="55">
        <f>AC66/BR!X29</f>
        <v>0.45722393822025398</v>
      </c>
      <c r="AD68" s="55">
        <f>AD66/BR!Y29</f>
        <v>0.37524402077744168</v>
      </c>
      <c r="AE68" s="55">
        <f>AE66/BR!Z29</f>
        <v>0.2566590751559561</v>
      </c>
      <c r="AF68" s="55">
        <f>AF66/BR!Z29</f>
        <v>0.2566590751559561</v>
      </c>
      <c r="AG68" s="55">
        <f>AG66/BR!AA29</f>
        <v>0.32167112574603829</v>
      </c>
    </row>
    <row r="69" spans="2:33" x14ac:dyDescent="0.25">
      <c r="C69" s="42"/>
    </row>
    <row r="70" spans="2:33" x14ac:dyDescent="0.25">
      <c r="C70" s="42"/>
    </row>
    <row r="71" spans="2:33" x14ac:dyDescent="0.25">
      <c r="B71" s="13" t="s">
        <v>312</v>
      </c>
      <c r="C71" s="42"/>
    </row>
    <row r="72" spans="2:33" x14ac:dyDescent="0.25">
      <c r="B72" s="15"/>
      <c r="C72" s="42"/>
    </row>
    <row r="73" spans="2:33" ht="30" x14ac:dyDescent="0.25">
      <c r="B73" s="103" t="s">
        <v>268</v>
      </c>
      <c r="C73" s="71" t="s">
        <v>190</v>
      </c>
      <c r="D73" s="72" t="s">
        <v>191</v>
      </c>
      <c r="E73" s="72" t="s">
        <v>192</v>
      </c>
      <c r="F73" s="72"/>
      <c r="G73" s="72"/>
      <c r="H73" s="72" t="s">
        <v>193</v>
      </c>
      <c r="I73" s="72" t="s">
        <v>194</v>
      </c>
      <c r="J73" s="72" t="s">
        <v>195</v>
      </c>
      <c r="K73" s="72"/>
      <c r="L73" s="72"/>
      <c r="M73" s="72" t="s">
        <v>196</v>
      </c>
      <c r="N73" s="72" t="s">
        <v>197</v>
      </c>
      <c r="O73" s="72" t="s">
        <v>198</v>
      </c>
      <c r="P73" s="63"/>
      <c r="Q73" s="63"/>
      <c r="R73" s="72" t="s">
        <v>199</v>
      </c>
      <c r="S73" s="72" t="s">
        <v>200</v>
      </c>
      <c r="T73" s="72" t="s">
        <v>201</v>
      </c>
      <c r="U73" s="63"/>
      <c r="V73" s="63"/>
      <c r="W73" s="72" t="s">
        <v>202</v>
      </c>
      <c r="X73" s="72" t="s">
        <v>203</v>
      </c>
      <c r="Y73" s="72" t="s">
        <v>204</v>
      </c>
      <c r="Z73" s="63"/>
      <c r="AA73" s="63"/>
      <c r="AB73" s="72" t="s">
        <v>205</v>
      </c>
      <c r="AC73" s="72" t="s">
        <v>206</v>
      </c>
      <c r="AD73" s="72" t="s">
        <v>207</v>
      </c>
      <c r="AE73" s="63"/>
      <c r="AF73" s="63"/>
      <c r="AG73" s="72" t="s">
        <v>208</v>
      </c>
    </row>
    <row r="74" spans="2:33" x14ac:dyDescent="0.25">
      <c r="B74" s="115" t="s">
        <v>269</v>
      </c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</row>
    <row r="75" spans="2:33" x14ac:dyDescent="0.25">
      <c r="B75" s="15" t="s">
        <v>123</v>
      </c>
      <c r="C75" s="53">
        <f>C5+D5+E5-H5-I5-J5+F5</f>
        <v>312.03499999999997</v>
      </c>
      <c r="D75" s="54">
        <f>D5+E5-I5-J5+F5</f>
        <v>325.51</v>
      </c>
      <c r="E75" s="54">
        <f>E5-J5+F5</f>
        <v>363.33199999999999</v>
      </c>
      <c r="F75" s="54"/>
      <c r="G75" s="54"/>
      <c r="H75" s="54">
        <f>H5+I5+J5-M5-N5-O5+K5</f>
        <v>423.15100000000001</v>
      </c>
      <c r="I75" s="54">
        <f>I5+J5-N5-O5+K5</f>
        <v>435.26400000000001</v>
      </c>
      <c r="J75" s="54">
        <f>J5-O5+K5</f>
        <v>415.38800000000003</v>
      </c>
      <c r="K75" s="54"/>
      <c r="L75" s="54"/>
      <c r="M75" s="54">
        <f>M5+N5+O5-R5-S5-T5+P5</f>
        <v>387.50800000000004</v>
      </c>
      <c r="N75" s="55">
        <f>N5+O5-S5-T5+P5</f>
        <v>380.49400000000003</v>
      </c>
      <c r="O75" s="55">
        <f>O5-T5+P5</f>
        <v>356.48500000000007</v>
      </c>
      <c r="P75" s="55"/>
      <c r="Q75" s="55"/>
      <c r="R75" s="54">
        <f>R5+S5+T5-W5-X5-Y5+U5</f>
        <v>334.613</v>
      </c>
      <c r="S75" s="55">
        <f>S5+T5-X5-Y5+U5</f>
        <v>310.613</v>
      </c>
      <c r="T75" s="55">
        <f>T5-Y5+U5</f>
        <v>269.41300000000001</v>
      </c>
      <c r="U75" s="55"/>
      <c r="V75" s="55"/>
      <c r="W75" s="54">
        <f>W5+X5+Y5-AB5-AC5-AD5+Z5</f>
        <v>245.511</v>
      </c>
      <c r="X75" s="55">
        <f>X5+Y5-AC5-AD5+Z5</f>
        <v>222.21100000000001</v>
      </c>
      <c r="Y75" s="55">
        <f>Y5-AD5+Z5</f>
        <v>203.411</v>
      </c>
      <c r="Z75" s="55"/>
      <c r="AA75" s="55"/>
      <c r="AB75" s="55">
        <v>208.1</v>
      </c>
      <c r="AC75" s="55">
        <v>203.1</v>
      </c>
      <c r="AD75" s="55">
        <v>191.1</v>
      </c>
      <c r="AE75" s="55"/>
      <c r="AF75" s="55"/>
      <c r="AG75" s="55">
        <v>189.6</v>
      </c>
    </row>
    <row r="76" spans="2:33" x14ac:dyDescent="0.25">
      <c r="B76" s="15" t="s">
        <v>270</v>
      </c>
      <c r="C76" s="53">
        <f>C6+D6+E6-H6-I6-J6+F6</f>
        <v>130.99099999999999</v>
      </c>
      <c r="D76" s="54">
        <f>D6+E6-I6-J6+F6</f>
        <v>103.51200000000001</v>
      </c>
      <c r="E76" s="54">
        <f>E6-J6+F6</f>
        <v>125.084</v>
      </c>
      <c r="F76" s="54"/>
      <c r="G76" s="54"/>
      <c r="H76" s="54">
        <f>H6+I6+J6-M6-N6-O6+K6</f>
        <v>135.30799999999999</v>
      </c>
      <c r="I76" s="54">
        <f>I6+J6-N6-O6+K6</f>
        <v>145.072</v>
      </c>
      <c r="J76" s="54">
        <f>J6-O6+K6</f>
        <v>128.42699999999999</v>
      </c>
      <c r="K76" s="54"/>
      <c r="L76" s="54"/>
      <c r="M76" s="54">
        <f>M6+N6+O6-R6-S6-T6+P6</f>
        <v>125.60899999999999</v>
      </c>
      <c r="N76" s="55">
        <f>N6+O6-S6-T6+P6</f>
        <v>96.82</v>
      </c>
      <c r="O76" s="55">
        <f>O6-T6+P6</f>
        <v>101.343</v>
      </c>
      <c r="P76" s="55"/>
      <c r="Q76" s="55"/>
      <c r="R76" s="54">
        <f>R6+S6+T6-W6-X6-Y6+U6</f>
        <v>86.488</v>
      </c>
      <c r="S76" s="55">
        <f>S6+T6-X6-Y6+U6</f>
        <v>93.888000000000005</v>
      </c>
      <c r="T76" s="55">
        <f>T6-Y6+U6</f>
        <v>88.888000000000005</v>
      </c>
      <c r="U76" s="55"/>
      <c r="V76" s="55"/>
      <c r="W76" s="54">
        <f>W6+X6+Y6-AB6-AC6-AD6+Z6</f>
        <v>62.364000000000004</v>
      </c>
      <c r="X76" s="55">
        <f>X6+Y6-AC6-AD6+Z6</f>
        <v>47.664000000000001</v>
      </c>
      <c r="Y76" s="55">
        <f>Y6-AD6+Z6</f>
        <v>41.363999999999997</v>
      </c>
      <c r="Z76" s="55"/>
      <c r="AA76" s="55"/>
      <c r="AB76" s="55">
        <v>39.299999999999997</v>
      </c>
      <c r="AC76" s="55">
        <v>45.4</v>
      </c>
      <c r="AD76" s="55">
        <v>32.799999999999997</v>
      </c>
      <c r="AE76" s="55"/>
      <c r="AF76" s="55"/>
      <c r="AG76" s="55">
        <v>19.100000000000001</v>
      </c>
    </row>
    <row r="77" spans="2:33" x14ac:dyDescent="0.25">
      <c r="B77" s="15" t="s">
        <v>271</v>
      </c>
      <c r="C77" s="53">
        <f>C7+D7+E7-H7-I7-J7+F7</f>
        <v>0.53700000000000014</v>
      </c>
      <c r="D77" s="54">
        <f>D7+E7-I7-J7+F7</f>
        <v>0.8600000000000001</v>
      </c>
      <c r="E77" s="54">
        <f>E7-J7+F7</f>
        <v>0.90900000000000003</v>
      </c>
      <c r="F77" s="54"/>
      <c r="G77" s="54"/>
      <c r="H77" s="54">
        <f>H7+I7+J7-M7-N7-O7+K7</f>
        <v>0.7589999999999999</v>
      </c>
      <c r="I77" s="54">
        <f>I7+J7-N7-O7+K7</f>
        <v>0.60899999999999999</v>
      </c>
      <c r="J77" s="54">
        <f>J7-O7+K7</f>
        <v>0.53400000000000003</v>
      </c>
      <c r="K77" s="54"/>
      <c r="L77" s="54"/>
      <c r="M77" s="54">
        <f>M7+N7+O7-R7-S7-T7+P7</f>
        <v>2.2800000000000002</v>
      </c>
      <c r="N77" s="55">
        <f>N7+O7-S7-T7+P7</f>
        <v>2.6260000000000003</v>
      </c>
      <c r="O77" s="55">
        <f>O7-T7+P7</f>
        <v>2.6619999999999999</v>
      </c>
      <c r="P77" s="55"/>
      <c r="Q77" s="55"/>
      <c r="R77" s="54">
        <f>R7+S7+T7-W7-X7-Y7+U7</f>
        <v>0.65400000000000014</v>
      </c>
      <c r="S77" s="55">
        <f>S7+T7-X7-Y7+U7</f>
        <v>0.45399999999999996</v>
      </c>
      <c r="T77" s="55">
        <f>T7-Y7+U7</f>
        <v>0.55399999999999994</v>
      </c>
      <c r="U77" s="55"/>
      <c r="V77" s="55"/>
      <c r="W77" s="54">
        <f>W7+X7+Y7-AB7-AC7-AD7+Z7</f>
        <v>1.2060000000000002</v>
      </c>
      <c r="X77" s="55">
        <f>X7+Y7-AC7-AD7+Z7</f>
        <v>1.006</v>
      </c>
      <c r="Y77" s="55">
        <f>Y7-AD7+Z7</f>
        <v>0.90600000000000014</v>
      </c>
      <c r="Z77" s="55"/>
      <c r="AA77" s="55"/>
      <c r="AB77" s="55">
        <v>0.3</v>
      </c>
      <c r="AC77" s="55">
        <v>0.3</v>
      </c>
      <c r="AD77" s="55">
        <v>0.3</v>
      </c>
      <c r="AE77" s="55"/>
      <c r="AF77" s="55"/>
      <c r="AG77" s="55">
        <v>0.3</v>
      </c>
    </row>
    <row r="78" spans="2:33" x14ac:dyDescent="0.25">
      <c r="B78" s="15" t="s">
        <v>272</v>
      </c>
      <c r="C78" s="53">
        <f>C8+D8+E8-H8-I8-J8+F8</f>
        <v>-49.301000000000002</v>
      </c>
      <c r="D78" s="54">
        <f>D8+E8-I8-J8+F8</f>
        <v>-38.69</v>
      </c>
      <c r="E78" s="54">
        <f>E8-J8+F8</f>
        <v>-29.983999999999998</v>
      </c>
      <c r="F78" s="54"/>
      <c r="G78" s="54"/>
      <c r="H78" s="54">
        <f>H8+I8+J8-M8-N8-O8+K8</f>
        <v>-16.805</v>
      </c>
      <c r="I78" s="54">
        <f>I8+J8-N8-O8+K8</f>
        <v>-14.920000000000002</v>
      </c>
      <c r="J78" s="54">
        <f>J8-O8+K8</f>
        <v>-14.391999999999999</v>
      </c>
      <c r="K78" s="54"/>
      <c r="L78" s="54"/>
      <c r="M78" s="54">
        <f>M8+N8+O8-R8-S8-T8+P8</f>
        <v>-15.204999999999998</v>
      </c>
      <c r="N78" s="55">
        <f>N8+O8-S8-T8+P8</f>
        <v>-15.501999999999999</v>
      </c>
      <c r="O78" s="55">
        <f>O8-T8+P8</f>
        <v>-17.027999999999999</v>
      </c>
      <c r="P78" s="55"/>
      <c r="Q78" s="55"/>
      <c r="R78" s="54">
        <f>R8+S8+T8-W8-X8-Y8+U8</f>
        <v>-20.545000000000002</v>
      </c>
      <c r="S78" s="55">
        <f>S8+T8-X8-Y8+U8</f>
        <v>-22.244999999999997</v>
      </c>
      <c r="T78" s="55">
        <f>T8-Y8+U8</f>
        <v>-22.744999999999997</v>
      </c>
      <c r="U78" s="55"/>
      <c r="V78" s="55"/>
      <c r="W78" s="54">
        <f>W8+X8+Y8-AB8-AC8-AD8+Z8</f>
        <v>-19.137</v>
      </c>
      <c r="X78" s="55">
        <f>X8+Y8-AC8-AD8+Z8</f>
        <v>-16.737000000000002</v>
      </c>
      <c r="Y78" s="55">
        <f>Y8-AD8+Z8</f>
        <v>-13.737</v>
      </c>
      <c r="Z78" s="55"/>
      <c r="AA78" s="55"/>
      <c r="AB78" s="55">
        <v>-9.8000000000000007</v>
      </c>
      <c r="AC78" s="55">
        <v>-8.3000000000000007</v>
      </c>
      <c r="AD78" s="55">
        <v>-7.2</v>
      </c>
      <c r="AE78" s="55"/>
      <c r="AF78" s="55"/>
      <c r="AG78" s="55">
        <v>-8.3000000000000007</v>
      </c>
    </row>
    <row r="79" spans="2:33" x14ac:dyDescent="0.25">
      <c r="B79" s="15" t="s">
        <v>273</v>
      </c>
      <c r="C79" s="53">
        <f>C9+D9+E9-H9-I9-J9+F9</f>
        <v>33.742999999999995</v>
      </c>
      <c r="D79" s="54">
        <f>D9+E9-I9-J9+F9</f>
        <v>44.072000000000003</v>
      </c>
      <c r="E79" s="54">
        <f>E9-J9+F9</f>
        <v>19.582000000000001</v>
      </c>
      <c r="F79" s="54"/>
      <c r="G79" s="54"/>
      <c r="H79" s="54">
        <f>H9+I9+J9-M9-N9-O9+K9</f>
        <v>20.981999999999999</v>
      </c>
      <c r="I79" s="54">
        <f>I9+J9-N9-O9+K9</f>
        <v>6.527000000000001</v>
      </c>
      <c r="J79" s="54">
        <f>J9-O9+K9</f>
        <v>37.606999999999999</v>
      </c>
      <c r="K79" s="54"/>
      <c r="L79" s="54"/>
      <c r="M79" s="54">
        <f>M9+N9+O9-R9-S9-T9+P9</f>
        <v>30.713000000000001</v>
      </c>
      <c r="N79" s="55">
        <f>N9+O9-S9-T9+P9</f>
        <v>30.477999999999998</v>
      </c>
      <c r="O79" s="55">
        <f>O9-T9+P9</f>
        <v>18</v>
      </c>
      <c r="P79" s="55"/>
      <c r="Q79" s="55"/>
      <c r="R79" s="54">
        <f>R9+S9+T9-W9-X9-Y9+U9</f>
        <v>25.027999999999999</v>
      </c>
      <c r="S79" s="55">
        <f>S9+T9-X9-Y9+U9</f>
        <v>25.128</v>
      </c>
      <c r="T79" s="55">
        <f>T9-Y9+U9</f>
        <v>13.128</v>
      </c>
      <c r="U79" s="55"/>
      <c r="V79" s="55"/>
      <c r="W79" s="54">
        <f>W9+X9+Y9-AB9-AC9-AD9+Z9</f>
        <v>18.286999999999999</v>
      </c>
      <c r="X79" s="55">
        <f>X9+Y9-AC9-AD9+Z9</f>
        <v>18.187000000000001</v>
      </c>
      <c r="Y79" s="55">
        <f>Y9-AD9+Z9</f>
        <v>13.387</v>
      </c>
      <c r="Z79" s="55"/>
      <c r="AA79" s="55"/>
      <c r="AB79" s="55">
        <v>12.4</v>
      </c>
      <c r="AC79" s="55">
        <v>12.8</v>
      </c>
      <c r="AD79" s="55">
        <v>12.2</v>
      </c>
      <c r="AE79" s="55"/>
      <c r="AF79" s="55"/>
      <c r="AG79" s="55">
        <v>17.600000000000001</v>
      </c>
    </row>
    <row r="80" spans="2:33" x14ac:dyDescent="0.25">
      <c r="B80" s="22" t="s">
        <v>275</v>
      </c>
      <c r="C80" s="65">
        <f>C11+D11+E11-H11-I11-J11+F11</f>
        <v>-139.75</v>
      </c>
      <c r="D80" s="66">
        <f>D11+E11-I11-J11+F11</f>
        <v>-125.804</v>
      </c>
      <c r="E80" s="66">
        <f>E11-J11+F11</f>
        <v>-128.876</v>
      </c>
      <c r="F80" s="66"/>
      <c r="G80" s="66"/>
      <c r="H80" s="66">
        <f>H11+I11+J11-M11-N11-O11+K11</f>
        <v>-61.966999999999992</v>
      </c>
      <c r="I80" s="66">
        <f>I11+J11-N11-O11+K11</f>
        <v>-68.007999999999996</v>
      </c>
      <c r="J80" s="66">
        <f>J11-O11+K11</f>
        <v>-65.477999999999994</v>
      </c>
      <c r="K80" s="66"/>
      <c r="L80" s="66"/>
      <c r="M80" s="66">
        <f>M11+N11+O11-R11-S11-T11+P11</f>
        <v>-57.010999999999996</v>
      </c>
      <c r="N80" s="67">
        <f>N11+O11-S11-T11+P11</f>
        <v>-54.36</v>
      </c>
      <c r="O80" s="67">
        <f>O11-T11+P11</f>
        <v>-48.451000000000001</v>
      </c>
      <c r="P80" s="67"/>
      <c r="Q80" s="67"/>
      <c r="R80" s="66">
        <f>R11+S11+T11-W11-X11-Y11+U11</f>
        <v>-33.110999999999997</v>
      </c>
      <c r="S80" s="67">
        <f>S11+T11-X11-Y11+U11</f>
        <v>-39.710999999999999</v>
      </c>
      <c r="T80" s="67">
        <f>T11-Y11+U11</f>
        <v>-44.911000000000001</v>
      </c>
      <c r="U80" s="67"/>
      <c r="V80" s="67"/>
      <c r="W80" s="66">
        <f>W11+X11+Y11-AB11-AC11-AD11+Z11</f>
        <v>-38.953000000000003</v>
      </c>
      <c r="X80" s="67">
        <f>X11+Y11-AC11-AD11+Z11</f>
        <v>-33.953000000000003</v>
      </c>
      <c r="Y80" s="67">
        <f>Y11-AD11+Z11</f>
        <v>-31.653000000000002</v>
      </c>
      <c r="Z80" s="67"/>
      <c r="AA80" s="67"/>
      <c r="AB80" s="67">
        <v>-31.6</v>
      </c>
      <c r="AC80" s="67">
        <v>-34.200000000000003</v>
      </c>
      <c r="AD80" s="67">
        <v>-32.700000000000003</v>
      </c>
      <c r="AE80" s="67"/>
      <c r="AF80" s="67"/>
      <c r="AG80" s="67">
        <v>-53.4</v>
      </c>
    </row>
    <row r="81" spans="2:33" x14ac:dyDescent="0.25">
      <c r="B81" s="116" t="s">
        <v>276</v>
      </c>
      <c r="C81" s="68">
        <f>C12+D12+E12-H12-I12-J12+F12</f>
        <v>289.81500000000005</v>
      </c>
      <c r="D81" s="69">
        <f>D12+E12-I12-J12+F12</f>
        <v>311.02000000000004</v>
      </c>
      <c r="E81" s="69">
        <f>E12-J12+F12</f>
        <v>350.42200000000003</v>
      </c>
      <c r="F81" s="69"/>
      <c r="G81" s="69"/>
      <c r="H81" s="69">
        <f>H12+I12+J12-M12-N12-O12+K12</f>
        <v>501.428</v>
      </c>
      <c r="I81" s="69">
        <f>I12+J12-N12-O12+K12</f>
        <v>504.54400000000004</v>
      </c>
      <c r="J81" s="69">
        <f>J12-O12+K12</f>
        <v>502.08600000000001</v>
      </c>
      <c r="K81" s="69"/>
      <c r="L81" s="69"/>
      <c r="M81" s="69">
        <f>M12+N12+O12-R12-S12-T12+P12</f>
        <v>473.89400000000001</v>
      </c>
      <c r="N81" s="70">
        <f>N12+O12-S12-T12+P12</f>
        <v>440.55599999999993</v>
      </c>
      <c r="O81" s="70">
        <f>O12-T12+P12</f>
        <v>413.01100000000002</v>
      </c>
      <c r="P81" s="70"/>
      <c r="Q81" s="70"/>
      <c r="R81" s="69">
        <f>R12+S12+T12-W12-X12-Y12+U12</f>
        <v>393.12699999999995</v>
      </c>
      <c r="S81" s="70">
        <f>S12+T12-X12-Y12+U12</f>
        <v>368.1269999999999</v>
      </c>
      <c r="T81" s="70">
        <f>T12-Y12+U12</f>
        <v>304.32699999999988</v>
      </c>
      <c r="U81" s="70"/>
      <c r="V81" s="70"/>
      <c r="W81" s="69">
        <f>W12+X12+Y12-AB12-AC12-AD12+Z12</f>
        <v>269.27799999999996</v>
      </c>
      <c r="X81" s="70">
        <f>X12+Y12-AC12-AD12+Z12</f>
        <v>238.37799999999999</v>
      </c>
      <c r="Y81" s="70">
        <f>Y12-AD12+Z12</f>
        <v>213.67800000000003</v>
      </c>
      <c r="Z81" s="70"/>
      <c r="AA81" s="70"/>
      <c r="AB81" s="70">
        <f>SUM(AB75:AB80)</f>
        <v>218.7</v>
      </c>
      <c r="AC81" s="70">
        <f>SUM(AC75:AC80)</f>
        <v>219.10000000000002</v>
      </c>
      <c r="AD81" s="70">
        <f t="shared" ref="AD81:AG81" si="42">SUM(AD75:AD80)</f>
        <v>196.5</v>
      </c>
      <c r="AE81" s="70"/>
      <c r="AF81" s="70"/>
      <c r="AG81" s="70">
        <f t="shared" si="42"/>
        <v>164.89999999999998</v>
      </c>
    </row>
    <row r="82" spans="2:33" x14ac:dyDescent="0.25">
      <c r="B82" s="115"/>
      <c r="C82" s="53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5"/>
      <c r="O82" s="55"/>
      <c r="P82" s="55"/>
      <c r="Q82" s="55"/>
      <c r="R82" s="54"/>
      <c r="S82" s="55"/>
      <c r="T82" s="55"/>
      <c r="U82" s="55"/>
      <c r="V82" s="55"/>
      <c r="W82" s="54"/>
      <c r="X82" s="55"/>
      <c r="Y82" s="55"/>
      <c r="Z82" s="55"/>
      <c r="AA82" s="55"/>
      <c r="AB82" s="55"/>
      <c r="AC82" s="55"/>
      <c r="AD82" s="55"/>
      <c r="AE82" s="55"/>
      <c r="AF82" s="55"/>
      <c r="AG82" s="55"/>
    </row>
    <row r="83" spans="2:33" x14ac:dyDescent="0.25">
      <c r="B83" s="13" t="s">
        <v>277</v>
      </c>
      <c r="C83" s="53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5"/>
      <c r="O83" s="55"/>
      <c r="P83" s="55"/>
      <c r="Q83" s="55"/>
      <c r="R83" s="54"/>
      <c r="S83" s="55"/>
      <c r="T83" s="55"/>
      <c r="U83" s="55"/>
      <c r="V83" s="55"/>
      <c r="W83" s="54"/>
      <c r="X83" s="55"/>
      <c r="Y83" s="55"/>
      <c r="Z83" s="55"/>
      <c r="AA83" s="55"/>
      <c r="AB83" s="55"/>
      <c r="AC83" s="55"/>
      <c r="AD83" s="55"/>
      <c r="AE83" s="55"/>
      <c r="AF83" s="55"/>
      <c r="AG83" s="55"/>
    </row>
    <row r="84" spans="2:33" x14ac:dyDescent="0.25">
      <c r="B84" s="15" t="s">
        <v>278</v>
      </c>
      <c r="C84" s="53">
        <f>C15+D15+E15-H15-I15-J15+F15</f>
        <v>177.73599999999999</v>
      </c>
      <c r="D84" s="54">
        <f>D15+E15-I15-J15+F15</f>
        <v>57.039000000000001</v>
      </c>
      <c r="E84" s="54">
        <f>E15-J15+F15</f>
        <v>-66.975000000000009</v>
      </c>
      <c r="F84" s="54"/>
      <c r="G84" s="54"/>
      <c r="H84" s="54">
        <f>H15+I15+J15-M15-N15-O15+K15</f>
        <v>-260.21399999999994</v>
      </c>
      <c r="I84" s="54">
        <f>I15+J15-N15-O15+K15</f>
        <v>-223.97699999999998</v>
      </c>
      <c r="J84" s="54">
        <f>J15-O15+K15</f>
        <v>-170.273</v>
      </c>
      <c r="K84" s="54"/>
      <c r="L84" s="54"/>
      <c r="M84" s="54">
        <f>M15+N15+O15-R15-S15-T15+P15</f>
        <v>-85.12</v>
      </c>
      <c r="N84" s="55">
        <f>N15+O15-S15-T15+P15</f>
        <v>-16.809000000000005</v>
      </c>
      <c r="O84" s="55">
        <f>O15-T15+P15</f>
        <v>-11.069000000000003</v>
      </c>
      <c r="P84" s="55"/>
      <c r="Q84" s="55"/>
      <c r="R84" s="54">
        <f>R15+S15+T15-W15-X15-Y15+U15</f>
        <v>-33.451000000000001</v>
      </c>
      <c r="S84" s="55">
        <f>S15+T15-X15-Y15+U15</f>
        <v>-43.651000000000003</v>
      </c>
      <c r="T84" s="55">
        <f>T15-Y15+U15</f>
        <v>-14.251000000000001</v>
      </c>
      <c r="U84" s="55"/>
      <c r="V84" s="55"/>
      <c r="W84" s="54">
        <f>W15+X15+Y15-AB15-AC15-AD15+Z15</f>
        <v>18.265000000000001</v>
      </c>
      <c r="X84" s="55">
        <f>X15+Y15-AC15-AD15+Z15</f>
        <v>-5.5350000000000037</v>
      </c>
      <c r="Y84" s="55">
        <f>Y15-AD15+Z15</f>
        <v>-2.3350000000000009</v>
      </c>
      <c r="Z84" s="55"/>
      <c r="AA84" s="55"/>
      <c r="AB84" s="55">
        <v>-37.6</v>
      </c>
      <c r="AC84" s="55">
        <v>-42.7</v>
      </c>
      <c r="AD84" s="55">
        <v>-71.900000000000006</v>
      </c>
      <c r="AE84" s="55"/>
      <c r="AF84" s="55"/>
      <c r="AG84" s="55">
        <v>-39.5</v>
      </c>
    </row>
    <row r="85" spans="2:33" x14ac:dyDescent="0.25">
      <c r="B85" s="15" t="s">
        <v>279</v>
      </c>
      <c r="C85" s="53">
        <f>C16+D16+E16-H16-I16-J16+F16</f>
        <v>-48.803000000000019</v>
      </c>
      <c r="D85" s="54">
        <f>D16+E16-I16-J16+F16</f>
        <v>65.915999999999968</v>
      </c>
      <c r="E85" s="54">
        <f>E16-J16+F16</f>
        <v>107.34299999999999</v>
      </c>
      <c r="F85" s="54"/>
      <c r="G85" s="54"/>
      <c r="H85" s="54">
        <f>H16+I16+J16-M16-N16-O16+K16</f>
        <v>-82.870999999999981</v>
      </c>
      <c r="I85" s="54">
        <f>I16+J16-N16-O16+K16</f>
        <v>-152.88199999999995</v>
      </c>
      <c r="J85" s="54">
        <f>J16-O16+K16</f>
        <v>-124.21499999999997</v>
      </c>
      <c r="K85" s="54"/>
      <c r="L85" s="54"/>
      <c r="M85" s="54">
        <f>M16+N16+O16-R16-S16-T16+P16</f>
        <v>-118.34699999999998</v>
      </c>
      <c r="N85" s="55">
        <f>N16+O16-S16-T16+P16</f>
        <v>-54.918000000000006</v>
      </c>
      <c r="O85" s="55">
        <f>O16-T16+P16</f>
        <v>-18.65100000000001</v>
      </c>
      <c r="P85" s="55"/>
      <c r="Q85" s="55"/>
      <c r="R85" s="54">
        <f>R16+S16+T16-W16-X16-Y16+U16</f>
        <v>36.468000000000004</v>
      </c>
      <c r="S85" s="55">
        <f>S16+T16-X16-Y16+U16</f>
        <v>-2.8320000000000078</v>
      </c>
      <c r="T85" s="55">
        <f>T16-Y16+U16</f>
        <v>-52.332000000000008</v>
      </c>
      <c r="U85" s="55"/>
      <c r="V85" s="55"/>
      <c r="W85" s="54">
        <f>W16+X16+Y16-AB16-AC16-AD16+Z16</f>
        <v>-96.945999999999998</v>
      </c>
      <c r="X85" s="55">
        <f>X16+Y16-AC16-AD16+Z16</f>
        <v>-57.645999999999987</v>
      </c>
      <c r="Y85" s="55">
        <f>Y16-AD16+Z16</f>
        <v>-42.845999999999989</v>
      </c>
      <c r="Z85" s="55"/>
      <c r="AA85" s="55"/>
      <c r="AB85" s="55">
        <v>-12.4</v>
      </c>
      <c r="AC85" s="55">
        <v>-28.6</v>
      </c>
      <c r="AD85" s="55">
        <v>-9.9</v>
      </c>
      <c r="AE85" s="55"/>
      <c r="AF85" s="55"/>
      <c r="AG85" s="55">
        <v>-38.6</v>
      </c>
    </row>
    <row r="86" spans="2:33" x14ac:dyDescent="0.25">
      <c r="B86" s="22" t="s">
        <v>280</v>
      </c>
      <c r="C86" s="65">
        <f>C17+D17+E17-H17-I17-J17+F17</f>
        <v>-77.728000000000037</v>
      </c>
      <c r="D86" s="66">
        <f>D17+E17-I17-J17+F17</f>
        <v>2.5300000000000082</v>
      </c>
      <c r="E86" s="66">
        <f>E17-J17+F17</f>
        <v>-74.003559514113022</v>
      </c>
      <c r="F86" s="66"/>
      <c r="G86" s="66"/>
      <c r="H86" s="66">
        <f>H17+I17+J17-M17-N17-O17+K17</f>
        <v>200.038016452867</v>
      </c>
      <c r="I86" s="66">
        <f>I17+J17-N17-O17+K17</f>
        <v>87.163532924679004</v>
      </c>
      <c r="J86" s="66">
        <f>J17-O17+K17</f>
        <v>84.033845260471992</v>
      </c>
      <c r="K86" s="66"/>
      <c r="L86" s="66"/>
      <c r="M86" s="66">
        <f>M17+N17+O17-R17-S17-T17+P17</f>
        <v>40.536578428224999</v>
      </c>
      <c r="N86" s="67">
        <f>N17+O17-S17-T17+P17</f>
        <v>91.900061956412998</v>
      </c>
      <c r="O86" s="67">
        <f>O17-T17+P17</f>
        <v>76.793000000000006</v>
      </c>
      <c r="P86" s="67"/>
      <c r="Q86" s="67"/>
      <c r="R86" s="66">
        <f>R17+S17+T17-W17-X17-Y17+U17</f>
        <v>36.595000000000006</v>
      </c>
      <c r="S86" s="67">
        <f>S17+T17-X17-Y17+U17</f>
        <v>2.2949999999999955</v>
      </c>
      <c r="T86" s="67">
        <f>T17-Y17+U17</f>
        <v>50.294999999999995</v>
      </c>
      <c r="U86" s="67"/>
      <c r="V86" s="67"/>
      <c r="W86" s="66">
        <f>W17+X17+Y17-AB17-AC17-AD17+Z17</f>
        <v>57.746999999999986</v>
      </c>
      <c r="X86" s="67">
        <f>X17+Y17-AC17-AD17+Z17</f>
        <v>54.447000000000003</v>
      </c>
      <c r="Y86" s="67">
        <f>Y17-AD17+Z17</f>
        <v>24.047000000000004</v>
      </c>
      <c r="Z86" s="67"/>
      <c r="AA86" s="67"/>
      <c r="AB86" s="67">
        <v>20.399999999999999</v>
      </c>
      <c r="AC86" s="67">
        <v>12.5</v>
      </c>
      <c r="AD86" s="67">
        <v>-19.3</v>
      </c>
      <c r="AE86" s="67"/>
      <c r="AF86" s="67"/>
      <c r="AG86" s="67">
        <v>47.4</v>
      </c>
    </row>
    <row r="87" spans="2:33" x14ac:dyDescent="0.25">
      <c r="B87" s="116" t="s">
        <v>281</v>
      </c>
      <c r="C87" s="68">
        <f>C18+D18+E18-H18-I18-J18+F18</f>
        <v>341.02</v>
      </c>
      <c r="D87" s="69">
        <f>D18+E18-I18-J18+F18</f>
        <v>436.50500000000005</v>
      </c>
      <c r="E87" s="69">
        <f>E18-J18+F18</f>
        <v>316.78644048588706</v>
      </c>
      <c r="F87" s="69"/>
      <c r="G87" s="69"/>
      <c r="H87" s="69">
        <f>H18+I18+J18-M18-N18-O18+K18</f>
        <v>358.38101645286713</v>
      </c>
      <c r="I87" s="69">
        <f>I18+J18-N18-O18+K18</f>
        <v>214.84853292467912</v>
      </c>
      <c r="J87" s="69">
        <f>J18-O18+K18</f>
        <v>291.63184526047201</v>
      </c>
      <c r="K87" s="69"/>
      <c r="L87" s="69"/>
      <c r="M87" s="69">
        <f>M18+N18+O18-R18-S18-T18+P18</f>
        <v>310.96357842822488</v>
      </c>
      <c r="N87" s="70">
        <f>N18+O18-S18-T18+P18</f>
        <v>460.72906195641286</v>
      </c>
      <c r="O87" s="70">
        <f>O18-T18+P18</f>
        <v>460.08399999999995</v>
      </c>
      <c r="P87" s="70"/>
      <c r="Q87" s="70"/>
      <c r="R87" s="69">
        <f>R18+S18+T18-W18-X18-Y18+U18</f>
        <v>432.73900000000003</v>
      </c>
      <c r="S87" s="70">
        <f>S18+T18-X18-Y18+U18</f>
        <v>323.93899999999991</v>
      </c>
      <c r="T87" s="70">
        <f>T18-Y18+U18</f>
        <v>288.03899999999993</v>
      </c>
      <c r="U87" s="70"/>
      <c r="V87" s="70"/>
      <c r="W87" s="69">
        <f>W18+X18+Y18-AB18-AC18-AD18+Z18</f>
        <v>248.34399999999997</v>
      </c>
      <c r="X87" s="70">
        <f>X18+Y18-AC18-AD18+Z18</f>
        <v>229.64400000000001</v>
      </c>
      <c r="Y87" s="70">
        <f>Y18-AD18+Z18</f>
        <v>192.54400000000004</v>
      </c>
      <c r="Z87" s="70"/>
      <c r="AA87" s="70"/>
      <c r="AB87" s="70">
        <f>SUM(AB81:AB86)</f>
        <v>189.1</v>
      </c>
      <c r="AC87" s="70">
        <f>SUM(AC81:AC86)</f>
        <v>160.30000000000004</v>
      </c>
      <c r="AD87" s="70">
        <f t="shared" ref="AD87:AG87" si="43">SUM(AD81:AD86)</f>
        <v>95.399999999999991</v>
      </c>
      <c r="AE87" s="70"/>
      <c r="AF87" s="70"/>
      <c r="AG87" s="70">
        <f t="shared" si="43"/>
        <v>134.19999999999999</v>
      </c>
    </row>
    <row r="88" spans="2:33" x14ac:dyDescent="0.25">
      <c r="B88" s="15"/>
      <c r="C88" s="53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5"/>
      <c r="O88" s="55"/>
      <c r="P88" s="55"/>
      <c r="Q88" s="55"/>
      <c r="R88" s="54"/>
      <c r="S88" s="55"/>
      <c r="T88" s="55"/>
      <c r="U88" s="55"/>
      <c r="V88" s="55"/>
      <c r="W88" s="54"/>
      <c r="X88" s="55"/>
      <c r="Y88" s="55"/>
      <c r="Z88" s="55"/>
      <c r="AA88" s="55"/>
      <c r="AB88" s="55"/>
      <c r="AC88" s="55"/>
      <c r="AD88" s="55"/>
      <c r="AE88" s="55"/>
      <c r="AF88" s="55"/>
      <c r="AG88" s="55"/>
    </row>
    <row r="89" spans="2:33" x14ac:dyDescent="0.25">
      <c r="B89" s="13" t="s">
        <v>282</v>
      </c>
      <c r="C89" s="53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5"/>
      <c r="O89" s="55"/>
      <c r="P89" s="55"/>
      <c r="Q89" s="55"/>
      <c r="R89" s="54"/>
      <c r="S89" s="55"/>
      <c r="T89" s="55"/>
      <c r="U89" s="55"/>
      <c r="V89" s="55"/>
      <c r="W89" s="54"/>
      <c r="X89" s="55"/>
      <c r="Y89" s="55"/>
      <c r="Z89" s="55"/>
      <c r="AA89" s="55"/>
      <c r="AB89" s="55"/>
      <c r="AC89" s="55"/>
      <c r="AD89" s="55"/>
      <c r="AE89" s="55"/>
      <c r="AF89" s="55"/>
      <c r="AG89" s="55"/>
    </row>
    <row r="90" spans="2:33" x14ac:dyDescent="0.25">
      <c r="B90" s="15" t="s">
        <v>283</v>
      </c>
      <c r="C90" s="53">
        <f>C21+D21+E21-H21-I21-J21+F21</f>
        <v>-8.2500000000000018</v>
      </c>
      <c r="D90" s="54">
        <f>D21+E21-I21-J21+F21</f>
        <v>-6.8410000000000011</v>
      </c>
      <c r="E90" s="54">
        <f>E21-J21+F21</f>
        <v>-4.4000000000000004</v>
      </c>
      <c r="F90" s="54"/>
      <c r="G90" s="54"/>
      <c r="H90" s="54">
        <f>H21+I21+J21-M21-N21-O21+K21</f>
        <v>-6.2</v>
      </c>
      <c r="I90" s="54">
        <f>I21+J21-N21-O21+K21</f>
        <v>-6.5280000000000005</v>
      </c>
      <c r="J90" s="54">
        <f>J21-O21+K21</f>
        <v>-6.2480000000000002</v>
      </c>
      <c r="K90" s="54"/>
      <c r="L90" s="54"/>
      <c r="M90" s="54">
        <f>M21+N21+O21-R21-S21-T21+P21</f>
        <v>-0.87800000000000011</v>
      </c>
      <c r="N90" s="55">
        <f>N21+O21-S21-T21+P21</f>
        <v>0.61799999999999988</v>
      </c>
      <c r="O90" s="55">
        <f>O21-T21+P21</f>
        <v>0.95599999999999996</v>
      </c>
      <c r="P90" s="55"/>
      <c r="Q90" s="55"/>
      <c r="R90" s="54">
        <f>R21+S21+T21-W21-X21-Y21+U21</f>
        <v>-16.440000000000001</v>
      </c>
      <c r="S90" s="55">
        <f>S21+T21-X21-Y21+U21</f>
        <v>-18.14</v>
      </c>
      <c r="T90" s="55">
        <f>T21-Y21+U21</f>
        <v>-19.340000000000003</v>
      </c>
      <c r="U90" s="55"/>
      <c r="V90" s="55"/>
      <c r="W90" s="54">
        <f>W21+X21+Y21-AB21-AC21-AD21+Z21</f>
        <v>-16.32</v>
      </c>
      <c r="X90" s="55">
        <f>X21+Y21-AC21-AD21+Z21</f>
        <v>-19.420000000000002</v>
      </c>
      <c r="Y90" s="55">
        <f>Y21-AD21+Z21</f>
        <v>-21.92</v>
      </c>
      <c r="Z90" s="55"/>
      <c r="AA90" s="55"/>
      <c r="AB90" s="55">
        <v>-10.199999999999999</v>
      </c>
      <c r="AC90" s="55">
        <v>-7.4</v>
      </c>
      <c r="AD90" s="55">
        <v>-3.5</v>
      </c>
      <c r="AE90" s="55"/>
      <c r="AF90" s="55"/>
      <c r="AG90" s="55">
        <v>-4.3</v>
      </c>
    </row>
    <row r="91" spans="2:33" x14ac:dyDescent="0.25">
      <c r="B91" s="15" t="s">
        <v>284</v>
      </c>
      <c r="C91" s="53">
        <f>C22+D22+E22-H22-I22-J22+F22</f>
        <v>-91.465000000000003</v>
      </c>
      <c r="D91" s="54">
        <f>D22+E22-I22-J22+F22</f>
        <v>-95.864000000000004</v>
      </c>
      <c r="E91" s="54">
        <f>E22-J22+F22</f>
        <v>-102.80699999999999</v>
      </c>
      <c r="F91" s="54"/>
      <c r="G91" s="54"/>
      <c r="H91" s="54">
        <f>H22+I22+J22-M22-N22-O22+K22</f>
        <v>-77.207999999999998</v>
      </c>
      <c r="I91" s="54">
        <f>I22+J22-N22-O22+K22</f>
        <v>-85.742999999999995</v>
      </c>
      <c r="J91" s="54">
        <f>J22-O22+K22</f>
        <v>-76.168000000000006</v>
      </c>
      <c r="K91" s="54"/>
      <c r="L91" s="54"/>
      <c r="M91" s="54">
        <f>M22+N22+O22-R22-S22-T22+P22</f>
        <v>-79.103000000000009</v>
      </c>
      <c r="N91" s="55">
        <f>N22+O22-S22-T22+P22</f>
        <v>-68.048000000000002</v>
      </c>
      <c r="O91" s="55">
        <f>O22-T22+P22</f>
        <v>-59.972000000000001</v>
      </c>
      <c r="P91" s="55"/>
      <c r="Q91" s="55"/>
      <c r="R91" s="54">
        <f>R22+S22+T22-W22-X22-Y22+U22</f>
        <v>-41.076999999999998</v>
      </c>
      <c r="S91" s="55">
        <f>S22+T22-X22-Y22+U22</f>
        <v>-41.077000000000005</v>
      </c>
      <c r="T91" s="55">
        <f>T22-Y22+U22</f>
        <v>-45.277000000000001</v>
      </c>
      <c r="U91" s="55"/>
      <c r="V91" s="55"/>
      <c r="W91" s="54">
        <f>W22+X22+Y22-AB22-AC22-AD22+Z22</f>
        <v>-44.287000000000006</v>
      </c>
      <c r="X91" s="55">
        <f>X22+Y22-AC22-AD22+Z22</f>
        <v>-42.887</v>
      </c>
      <c r="Y91" s="55">
        <f>Y22-AD22+Z22</f>
        <v>-39.587000000000003</v>
      </c>
      <c r="Z91" s="55"/>
      <c r="AA91" s="55"/>
      <c r="AB91" s="55">
        <v>-39.700000000000003</v>
      </c>
      <c r="AC91" s="55">
        <v>-30.9</v>
      </c>
      <c r="AD91" s="55">
        <v>-26.6</v>
      </c>
      <c r="AE91" s="55"/>
      <c r="AF91" s="55"/>
      <c r="AG91" s="55">
        <v>-11.7</v>
      </c>
    </row>
    <row r="92" spans="2:33" x14ac:dyDescent="0.25">
      <c r="B92" s="15" t="s">
        <v>285</v>
      </c>
      <c r="C92" s="53">
        <f>C23+D23+E23-H23-I23-J23+F23</f>
        <v>4.2290000000000001</v>
      </c>
      <c r="D92" s="54">
        <f>D23+E23-I23-J23+F23</f>
        <v>4.2290000000000001</v>
      </c>
      <c r="E92" s="54">
        <f>E23-J23+F23</f>
        <v>4.2290000000000001</v>
      </c>
      <c r="F92" s="54"/>
      <c r="G92" s="54"/>
      <c r="H92" s="54">
        <f>H23+I23+J23-M23-N23-O23+K23</f>
        <v>0</v>
      </c>
      <c r="I92" s="54">
        <f>I23+J23-N23-O23+K23</f>
        <v>0</v>
      </c>
      <c r="J92" s="54">
        <f>J23-O23+K23</f>
        <v>0</v>
      </c>
      <c r="K92" s="54"/>
      <c r="L92" s="54"/>
      <c r="M92" s="54">
        <f>M23+N23+O23-R23-S23-T23+P23</f>
        <v>0</v>
      </c>
      <c r="N92" s="55">
        <f>N23+O23-S23-T23+P23</f>
        <v>0</v>
      </c>
      <c r="O92" s="55">
        <f>O23-T23+P23</f>
        <v>0</v>
      </c>
      <c r="P92" s="55"/>
      <c r="Q92" s="55"/>
      <c r="R92" s="54">
        <f>R23+S23+T23-W23-X23-Y23+U23</f>
        <v>0.16500000000000026</v>
      </c>
      <c r="S92" s="55">
        <f>S23+T23-X23-Y23+U23</f>
        <v>0.56500000000000017</v>
      </c>
      <c r="T92" s="55">
        <f>T23-Y23+U23</f>
        <v>0.56500000000000017</v>
      </c>
      <c r="U92" s="55"/>
      <c r="V92" s="55"/>
      <c r="W92" s="54">
        <f>W23+X23+Y23-AB23-AC23-AD23+Z23</f>
        <v>1.5659999999999998</v>
      </c>
      <c r="X92" s="55">
        <f>X23+Y23-AC23-AD23+Z23</f>
        <v>1.2149999999999999</v>
      </c>
      <c r="Y92" s="55">
        <f>Y23-AD23+Z23</f>
        <v>1.2639999999999998</v>
      </c>
      <c r="Z92" s="55"/>
      <c r="AA92" s="55"/>
      <c r="AB92" s="55">
        <v>0.7</v>
      </c>
      <c r="AC92" s="55">
        <v>1</v>
      </c>
      <c r="AD92" s="55">
        <v>1</v>
      </c>
      <c r="AE92" s="55"/>
      <c r="AF92" s="55"/>
      <c r="AG92" s="55">
        <v>0.3</v>
      </c>
    </row>
    <row r="93" spans="2:33" x14ac:dyDescent="0.25">
      <c r="B93" s="15" t="s">
        <v>286</v>
      </c>
      <c r="C93" s="53">
        <f>C24+D24+E24-H24-I24-J24+F24</f>
        <v>-32.870000000000005</v>
      </c>
      <c r="D93" s="54">
        <f>D24+E24-I24-J24+F24</f>
        <v>-118.04</v>
      </c>
      <c r="E93" s="54">
        <f>E24-J24+F24</f>
        <v>-114.64700000000001</v>
      </c>
      <c r="F93" s="54"/>
      <c r="G93" s="54"/>
      <c r="H93" s="54">
        <f>H24+I24+J24-M24-N24-O24+K24</f>
        <v>-109.06499999999998</v>
      </c>
      <c r="I93" s="54">
        <f>I24+J24-N24-O24+K24</f>
        <v>-83.665999999999997</v>
      </c>
      <c r="J93" s="54">
        <f>J24-O24+K24</f>
        <v>-114.07</v>
      </c>
      <c r="K93" s="54"/>
      <c r="L93" s="54"/>
      <c r="M93" s="54">
        <f>M24+N24+O24-R24-S24-T24+P24</f>
        <v>-178.99700000000001</v>
      </c>
      <c r="N93" s="55">
        <f>N24+O24-S24-T24+P24</f>
        <v>-117.041</v>
      </c>
      <c r="O93" s="55">
        <f>O24-T24+P24</f>
        <v>-85.094999999999999</v>
      </c>
      <c r="P93" s="55"/>
      <c r="Q93" s="55"/>
      <c r="R93" s="54">
        <f>R24+S24+T24-W24-X24-Y24+U24</f>
        <v>-2.0000000000003126E-2</v>
      </c>
      <c r="S93" s="55">
        <f>S24+T24-X24-Y24+U24</f>
        <v>-0.32000000000000028</v>
      </c>
      <c r="T93" s="55">
        <f>T24-Y24+U24</f>
        <v>-1.8200000000000003</v>
      </c>
      <c r="U93" s="55"/>
      <c r="V93" s="55"/>
      <c r="W93" s="54">
        <f>W24+X24+Y24-AB24-AC24-AD24+Z24</f>
        <v>-60.758999999999958</v>
      </c>
      <c r="X93" s="55">
        <f>X24+Y24-AC24-AD24+Z24</f>
        <v>-237.85899999999998</v>
      </c>
      <c r="Y93" s="55">
        <f>Y24-AD24+Z24</f>
        <v>-235.85899999999998</v>
      </c>
      <c r="Z93" s="55"/>
      <c r="AA93" s="55"/>
      <c r="AB93" s="55">
        <v>-222.6</v>
      </c>
      <c r="AC93" s="55">
        <v>-98.5</v>
      </c>
      <c r="AD93" s="55">
        <v>-120.9</v>
      </c>
      <c r="AE93" s="55"/>
      <c r="AF93" s="55"/>
      <c r="AG93" s="55">
        <v>-116.6</v>
      </c>
    </row>
    <row r="94" spans="2:33" x14ac:dyDescent="0.25">
      <c r="B94" s="15" t="s">
        <v>288</v>
      </c>
      <c r="C94" s="53">
        <f t="shared" ref="C94:C111" si="44">C26+D26+E26-H26-I26-J26+F26</f>
        <v>-43.687000000000005</v>
      </c>
      <c r="D94" s="54">
        <f t="shared" ref="D94:D111" si="45">D26+E26-I26-J26+F26</f>
        <v>-29.086000000000002</v>
      </c>
      <c r="E94" s="54">
        <f t="shared" ref="E94:E111" si="46">E26-J26+F26</f>
        <v>-18.204000000000001</v>
      </c>
      <c r="F94" s="54"/>
      <c r="G94" s="54"/>
      <c r="H94" s="54">
        <f t="shared" ref="H94:H111" si="47">H26+I26+J26-M26-N26-O26+K26</f>
        <v>-1.195999999999998</v>
      </c>
      <c r="I94" s="54">
        <f t="shared" ref="I94:I111" si="48">I26+J26-N26-O26+K26</f>
        <v>-2.0579999999999998</v>
      </c>
      <c r="J94" s="54">
        <f t="shared" ref="J94:J111" si="49">J26-O26+K26</f>
        <v>-8.706999999999999</v>
      </c>
      <c r="K94" s="54"/>
      <c r="L94" s="54"/>
      <c r="M94" s="54">
        <f t="shared" ref="M94:M111" si="50">M26+N26+O26-R26-S26-T26+P26</f>
        <v>-16.806000000000001</v>
      </c>
      <c r="N94" s="55">
        <f t="shared" ref="N94:N111" si="51">N26+O26-S26-T26+P26</f>
        <v>-15.608000000000001</v>
      </c>
      <c r="O94" s="55">
        <f t="shared" ref="O94:O111" si="52">O26-T26+P26</f>
        <v>-13.076000000000001</v>
      </c>
      <c r="P94" s="55"/>
      <c r="Q94" s="55"/>
      <c r="R94" s="54">
        <f t="shared" ref="R94:R97" si="53">R26+S26+T26-W26-X26-Y26+U26</f>
        <v>-1.463000000000001</v>
      </c>
      <c r="S94" s="55">
        <f t="shared" ref="S94:S97" si="54">S26+T26-X26-Y26+U26</f>
        <v>0.23699999999999832</v>
      </c>
      <c r="T94" s="55">
        <f t="shared" ref="T94:T97" si="55">T26-Y26+U26</f>
        <v>-30.963000000000001</v>
      </c>
      <c r="U94" s="55"/>
      <c r="V94" s="55"/>
      <c r="W94" s="54">
        <f t="shared" ref="W94:W97" si="56">W26+X26+Y26-AB26-AC26-AD26+Z26</f>
        <v>-38.325999999999993</v>
      </c>
      <c r="X94" s="55">
        <f t="shared" ref="X94:X97" si="57">X26+Y26-AC26-AD26+Z26</f>
        <v>-43.225999999999992</v>
      </c>
      <c r="Y94" s="55">
        <f t="shared" ref="Y94:Y97" si="58">Y26-AD26+Z26</f>
        <v>-8.0259999999999998</v>
      </c>
      <c r="Z94" s="55"/>
      <c r="AA94" s="55"/>
      <c r="AB94" s="55">
        <v>-14.9</v>
      </c>
      <c r="AC94" s="55">
        <v>-11.7</v>
      </c>
      <c r="AD94" s="55">
        <v>-11.6</v>
      </c>
      <c r="AE94" s="55"/>
      <c r="AF94" s="55"/>
      <c r="AG94" s="55">
        <v>-6.6</v>
      </c>
    </row>
    <row r="95" spans="2:33" x14ac:dyDescent="0.25">
      <c r="B95" s="15" t="s">
        <v>289</v>
      </c>
      <c r="C95" s="53">
        <f t="shared" si="44"/>
        <v>24.693000000000001</v>
      </c>
      <c r="D95" s="54">
        <f t="shared" si="45"/>
        <v>0.95899999999999996</v>
      </c>
      <c r="E95" s="54">
        <f t="shared" si="46"/>
        <v>0.95899999999999996</v>
      </c>
      <c r="F95" s="54"/>
      <c r="G95" s="54"/>
      <c r="H95" s="54">
        <f t="shared" si="47"/>
        <v>2.58</v>
      </c>
      <c r="I95" s="54">
        <f t="shared" si="48"/>
        <v>2.58</v>
      </c>
      <c r="J95" s="54">
        <f t="shared" si="49"/>
        <v>2.58</v>
      </c>
      <c r="K95" s="54"/>
      <c r="L95" s="54"/>
      <c r="M95" s="54">
        <f t="shared" si="50"/>
        <v>0</v>
      </c>
      <c r="N95" s="55">
        <f t="shared" si="51"/>
        <v>0</v>
      </c>
      <c r="O95" s="55">
        <f t="shared" si="52"/>
        <v>0</v>
      </c>
      <c r="P95" s="55"/>
      <c r="Q95" s="55"/>
      <c r="R95" s="54">
        <f t="shared" si="53"/>
        <v>0.97799999999999998</v>
      </c>
      <c r="S95" s="55">
        <f t="shared" si="54"/>
        <v>0.97799999999999998</v>
      </c>
      <c r="T95" s="55">
        <f t="shared" si="55"/>
        <v>0.97799999999999998</v>
      </c>
      <c r="U95" s="55"/>
      <c r="V95" s="55"/>
      <c r="W95" s="54">
        <f t="shared" si="56"/>
        <v>0</v>
      </c>
      <c r="X95" s="55">
        <f t="shared" si="57"/>
        <v>0</v>
      </c>
      <c r="Y95" s="55">
        <f t="shared" si="58"/>
        <v>0</v>
      </c>
      <c r="Z95" s="55"/>
      <c r="AA95" s="55"/>
      <c r="AB95" s="55">
        <v>-0.2</v>
      </c>
      <c r="AC95" s="55">
        <v>0</v>
      </c>
      <c r="AD95" s="55">
        <v>0</v>
      </c>
      <c r="AE95" s="55"/>
      <c r="AF95" s="55"/>
      <c r="AG95" s="55">
        <v>0.4</v>
      </c>
    </row>
    <row r="96" spans="2:33" x14ac:dyDescent="0.25">
      <c r="B96" s="22" t="s">
        <v>290</v>
      </c>
      <c r="C96" s="65">
        <f t="shared" si="44"/>
        <v>-2.2710000000000008</v>
      </c>
      <c r="D96" s="66">
        <f t="shared" si="45"/>
        <v>-9.8080000000000016</v>
      </c>
      <c r="E96" s="66">
        <f t="shared" si="46"/>
        <v>-5.5819999999999999</v>
      </c>
      <c r="F96" s="66"/>
      <c r="G96" s="66"/>
      <c r="H96" s="66">
        <f t="shared" si="47"/>
        <v>-18.468</v>
      </c>
      <c r="I96" s="66">
        <f t="shared" si="48"/>
        <v>-14.436</v>
      </c>
      <c r="J96" s="66">
        <f t="shared" si="49"/>
        <v>-14.2</v>
      </c>
      <c r="K96" s="66"/>
      <c r="L96" s="66"/>
      <c r="M96" s="66">
        <f t="shared" si="50"/>
        <v>-0.86599999999999966</v>
      </c>
      <c r="N96" s="67">
        <f t="shared" si="51"/>
        <v>1.5369999999999995</v>
      </c>
      <c r="O96" s="67">
        <f t="shared" si="52"/>
        <v>7.3179999999999996</v>
      </c>
      <c r="P96" s="67"/>
      <c r="Q96" s="67"/>
      <c r="R96" s="66">
        <f t="shared" si="53"/>
        <v>6.8070000000000004</v>
      </c>
      <c r="S96" s="67">
        <f t="shared" si="54"/>
        <v>6.5069999999999997</v>
      </c>
      <c r="T96" s="67">
        <f t="shared" si="55"/>
        <v>0.10699999999999976</v>
      </c>
      <c r="U96" s="67"/>
      <c r="V96" s="67"/>
      <c r="W96" s="66">
        <f t="shared" si="56"/>
        <v>-6.8000000000000016</v>
      </c>
      <c r="X96" s="67">
        <f t="shared" si="57"/>
        <v>-7.7000000000000011</v>
      </c>
      <c r="Y96" s="67">
        <f t="shared" si="58"/>
        <v>-9.3000000000000007</v>
      </c>
      <c r="Z96" s="67"/>
      <c r="AA96" s="67"/>
      <c r="AB96" s="67">
        <v>-1</v>
      </c>
      <c r="AC96" s="67">
        <v>0.9</v>
      </c>
      <c r="AD96" s="67">
        <v>-3.4</v>
      </c>
      <c r="AE96" s="67"/>
      <c r="AF96" s="67"/>
      <c r="AG96" s="67">
        <v>-6.2</v>
      </c>
    </row>
    <row r="97" spans="2:33" x14ac:dyDescent="0.25">
      <c r="B97" s="13" t="s">
        <v>291</v>
      </c>
      <c r="C97" s="68">
        <f t="shared" si="44"/>
        <v>-140.51699999999997</v>
      </c>
      <c r="D97" s="69">
        <f t="shared" si="45"/>
        <v>-245.34700000000001</v>
      </c>
      <c r="E97" s="69">
        <f t="shared" si="46"/>
        <v>-231.34799999999998</v>
      </c>
      <c r="F97" s="69"/>
      <c r="G97" s="69"/>
      <c r="H97" s="69">
        <f t="shared" si="47"/>
        <v>-209.55699999999996</v>
      </c>
      <c r="I97" s="69">
        <f t="shared" si="48"/>
        <v>-189.851</v>
      </c>
      <c r="J97" s="69">
        <f t="shared" si="49"/>
        <v>-216.81299999999999</v>
      </c>
      <c r="K97" s="69"/>
      <c r="L97" s="69"/>
      <c r="M97" s="69">
        <f t="shared" si="50"/>
        <v>-276.65000000000003</v>
      </c>
      <c r="N97" s="70">
        <f t="shared" si="51"/>
        <v>-198.54199999999997</v>
      </c>
      <c r="O97" s="70">
        <f t="shared" si="52"/>
        <v>-149.869</v>
      </c>
      <c r="P97" s="70"/>
      <c r="Q97" s="70"/>
      <c r="R97" s="69">
        <f t="shared" si="53"/>
        <v>-51.049999999999983</v>
      </c>
      <c r="S97" s="70">
        <f t="shared" si="54"/>
        <v>-51.25</v>
      </c>
      <c r="T97" s="70">
        <f t="shared" si="55"/>
        <v>-95.749999999999986</v>
      </c>
      <c r="U97" s="70"/>
      <c r="V97" s="70"/>
      <c r="W97" s="69">
        <f t="shared" si="56"/>
        <v>-164.92599999999999</v>
      </c>
      <c r="X97" s="70">
        <f t="shared" si="57"/>
        <v>-349.87699999999995</v>
      </c>
      <c r="Y97" s="70">
        <f t="shared" si="58"/>
        <v>-313.428</v>
      </c>
      <c r="Z97" s="70"/>
      <c r="AA97" s="70"/>
      <c r="AB97" s="70">
        <f>SUM(AB90:AB96)</f>
        <v>-287.89999999999998</v>
      </c>
      <c r="AC97" s="70">
        <f>SUM(AC90:AC96)</f>
        <v>-146.6</v>
      </c>
      <c r="AD97" s="70">
        <f t="shared" ref="AD97" si="59">SUM(AD90:AD96)</f>
        <v>-165</v>
      </c>
      <c r="AE97" s="70"/>
      <c r="AF97" s="70"/>
      <c r="AG97" s="70">
        <f>SUM(AG90:AG96)</f>
        <v>-144.69999999999996</v>
      </c>
    </row>
    <row r="98" spans="2:33" x14ac:dyDescent="0.25">
      <c r="B98" s="15"/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5"/>
      <c r="O98" s="55"/>
      <c r="P98" s="55"/>
      <c r="Q98" s="55"/>
      <c r="R98" s="54"/>
      <c r="S98" s="55"/>
      <c r="T98" s="55"/>
      <c r="U98" s="55"/>
      <c r="V98" s="55"/>
      <c r="W98" s="54"/>
      <c r="X98" s="55"/>
      <c r="Y98" s="55"/>
      <c r="Z98" s="55"/>
      <c r="AA98" s="55"/>
      <c r="AB98" s="55"/>
      <c r="AC98" s="55"/>
      <c r="AD98" s="55"/>
      <c r="AE98" s="55"/>
      <c r="AF98" s="55"/>
      <c r="AG98" s="55"/>
    </row>
    <row r="99" spans="2:33" x14ac:dyDescent="0.25">
      <c r="B99" s="13" t="s">
        <v>292</v>
      </c>
      <c r="C99" s="53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5"/>
      <c r="O99" s="55"/>
      <c r="P99" s="55"/>
      <c r="Q99" s="55"/>
      <c r="R99" s="54"/>
      <c r="S99" s="55"/>
      <c r="T99" s="55"/>
      <c r="U99" s="55"/>
      <c r="V99" s="55"/>
      <c r="W99" s="54"/>
      <c r="X99" s="55"/>
      <c r="Y99" s="55"/>
      <c r="Z99" s="55"/>
      <c r="AA99" s="55"/>
      <c r="AB99" s="55"/>
      <c r="AC99" s="55"/>
      <c r="AD99" s="55"/>
      <c r="AE99" s="55"/>
      <c r="AF99" s="55"/>
      <c r="AG99" s="55"/>
    </row>
    <row r="100" spans="2:33" x14ac:dyDescent="0.25">
      <c r="B100" s="15" t="s">
        <v>293</v>
      </c>
      <c r="C100" s="53">
        <f t="shared" si="44"/>
        <v>-161.196</v>
      </c>
      <c r="D100" s="54">
        <f>D32+E32-I32-J32+F32</f>
        <v>-67.591172040355005</v>
      </c>
      <c r="E100" s="54">
        <f t="shared" si="46"/>
        <v>-70.775999999999996</v>
      </c>
      <c r="F100" s="54"/>
      <c r="G100" s="54"/>
      <c r="H100" s="54">
        <f t="shared" si="47"/>
        <v>-65.906999999999996</v>
      </c>
      <c r="I100" s="54">
        <f t="shared" si="48"/>
        <v>-64.637</v>
      </c>
      <c r="J100" s="54">
        <f t="shared" si="49"/>
        <v>-69.180999999999997</v>
      </c>
      <c r="K100" s="54"/>
      <c r="L100" s="54"/>
      <c r="M100" s="54">
        <f t="shared" si="50"/>
        <v>-75.518999999999991</v>
      </c>
      <c r="N100" s="55">
        <f t="shared" si="51"/>
        <v>-74.100999999999999</v>
      </c>
      <c r="O100" s="55">
        <f t="shared" si="52"/>
        <v>-66.087999999999994</v>
      </c>
      <c r="P100" s="55"/>
      <c r="Q100" s="55"/>
      <c r="R100" s="54">
        <f t="shared" ref="R100:R107" si="60">R32+S32+T32-W32-X32-Y32+U32</f>
        <v>-110.82</v>
      </c>
      <c r="S100" s="55">
        <f t="shared" ref="S100:S107" si="61">S32+T32-X32-Y32+U32</f>
        <v>-170.12</v>
      </c>
      <c r="T100" s="55">
        <f t="shared" ref="T100:T107" si="62">T32-Y32+U32</f>
        <v>-193.82</v>
      </c>
      <c r="U100" s="55"/>
      <c r="V100" s="55"/>
      <c r="W100" s="54">
        <f t="shared" ref="W100:W107" si="63">W32+X32+Y32-AB32-AC32-AD32+Z32</f>
        <v>-343.22199999999998</v>
      </c>
      <c r="X100" s="55">
        <f t="shared" ref="X100:X107" si="64">X32+Y32-AC32-AD32+Z32</f>
        <v>-267.52199999999999</v>
      </c>
      <c r="Y100" s="55">
        <f t="shared" ref="Y100:Y107" si="65">Y32-AD32+Z32</f>
        <v>-251.12200000000001</v>
      </c>
      <c r="Z100" s="55"/>
      <c r="AA100" s="55"/>
      <c r="AB100" s="55">
        <v>-20.100000000000001</v>
      </c>
      <c r="AC100" s="55">
        <v>-63.7</v>
      </c>
      <c r="AD100" s="55">
        <v>-44.8</v>
      </c>
      <c r="AE100" s="55"/>
      <c r="AF100" s="55"/>
      <c r="AG100" s="55">
        <v>-49.5</v>
      </c>
    </row>
    <row r="101" spans="2:33" x14ac:dyDescent="0.25">
      <c r="B101" s="15" t="s">
        <v>294</v>
      </c>
      <c r="C101" s="53">
        <f t="shared" si="44"/>
        <v>91.461000000000013</v>
      </c>
      <c r="D101" s="54">
        <f>D33+E33-I33-J33+F33</f>
        <v>91.461000000000013</v>
      </c>
      <c r="E101" s="54">
        <f>E33-J33+F33</f>
        <v>160.46200000000002</v>
      </c>
      <c r="F101" s="54"/>
      <c r="G101" s="54"/>
      <c r="H101" s="54">
        <f t="shared" si="47"/>
        <v>162.42699999999999</v>
      </c>
      <c r="I101" s="54">
        <f t="shared" si="48"/>
        <v>164.58099999999999</v>
      </c>
      <c r="J101" s="54">
        <f t="shared" si="49"/>
        <v>11.795</v>
      </c>
      <c r="K101" s="54"/>
      <c r="L101" s="54"/>
      <c r="M101" s="54">
        <f t="shared" si="50"/>
        <v>9.367999999999995</v>
      </c>
      <c r="N101" s="55">
        <f t="shared" si="51"/>
        <v>80.414000000000001</v>
      </c>
      <c r="O101" s="55">
        <f t="shared" si="52"/>
        <v>70</v>
      </c>
      <c r="P101" s="55"/>
      <c r="Q101" s="55"/>
      <c r="R101" s="54">
        <f t="shared" si="60"/>
        <v>78.389099999999985</v>
      </c>
      <c r="S101" s="55">
        <f t="shared" si="61"/>
        <v>-0.11089999999995825</v>
      </c>
      <c r="T101" s="55">
        <f t="shared" si="62"/>
        <v>104.98910000000001</v>
      </c>
      <c r="U101" s="55"/>
      <c r="V101" s="55"/>
      <c r="W101" s="54">
        <f t="shared" si="63"/>
        <v>425.93600000000004</v>
      </c>
      <c r="X101" s="55">
        <f t="shared" si="64"/>
        <v>526.2360000000001</v>
      </c>
      <c r="Y101" s="55">
        <f t="shared" si="65"/>
        <v>480.23599999999999</v>
      </c>
      <c r="Z101" s="55"/>
      <c r="AA101" s="55"/>
      <c r="AB101" s="55">
        <v>200.8</v>
      </c>
      <c r="AC101" s="55">
        <v>105.8</v>
      </c>
      <c r="AD101" s="55">
        <v>49.9</v>
      </c>
      <c r="AE101" s="55"/>
      <c r="AF101" s="55"/>
      <c r="AG101" s="55">
        <v>0</v>
      </c>
    </row>
    <row r="102" spans="2:33" x14ac:dyDescent="0.25">
      <c r="B102" s="15" t="s">
        <v>256</v>
      </c>
      <c r="C102" s="53">
        <f t="shared" si="44"/>
        <v>-14.989000000000001</v>
      </c>
      <c r="D102" s="54">
        <f t="shared" si="45"/>
        <v>-14.989000000000001</v>
      </c>
      <c r="E102" s="54">
        <f t="shared" si="46"/>
        <v>-14.989000000000001</v>
      </c>
      <c r="F102" s="54"/>
      <c r="G102" s="54"/>
      <c r="H102" s="54">
        <f t="shared" si="47"/>
        <v>-19.959</v>
      </c>
      <c r="I102" s="54">
        <f t="shared" si="48"/>
        <v>-19.959</v>
      </c>
      <c r="J102" s="54">
        <f t="shared" si="49"/>
        <v>-19.959</v>
      </c>
      <c r="K102" s="54"/>
      <c r="L102" s="54"/>
      <c r="M102" s="54">
        <f t="shared" si="50"/>
        <v>0</v>
      </c>
      <c r="N102" s="55">
        <f t="shared" si="51"/>
        <v>0</v>
      </c>
      <c r="O102" s="55">
        <f t="shared" si="52"/>
        <v>0</v>
      </c>
      <c r="P102" s="55"/>
      <c r="Q102" s="55"/>
      <c r="R102" s="54">
        <f t="shared" si="60"/>
        <v>0</v>
      </c>
      <c r="S102" s="55">
        <f t="shared" si="61"/>
        <v>0</v>
      </c>
      <c r="T102" s="55">
        <f t="shared" si="62"/>
        <v>0</v>
      </c>
      <c r="U102" s="55"/>
      <c r="V102" s="55"/>
      <c r="W102" s="54">
        <f t="shared" si="63"/>
        <v>-15.585000000000001</v>
      </c>
      <c r="X102" s="55">
        <f t="shared" si="64"/>
        <v>-15.585000000000001</v>
      </c>
      <c r="Y102" s="55">
        <f t="shared" si="65"/>
        <v>-15.585000000000001</v>
      </c>
      <c r="Z102" s="55"/>
      <c r="AA102" s="55"/>
      <c r="AB102" s="55">
        <v>0</v>
      </c>
      <c r="AC102" s="55">
        <v>0</v>
      </c>
      <c r="AD102" s="55">
        <v>0</v>
      </c>
      <c r="AE102" s="55"/>
      <c r="AF102" s="55"/>
      <c r="AG102" s="55">
        <v>0</v>
      </c>
    </row>
    <row r="103" spans="2:33" x14ac:dyDescent="0.25">
      <c r="B103" s="15" t="s">
        <v>255</v>
      </c>
      <c r="C103" s="53">
        <f t="shared" si="44"/>
        <v>-167.34899999999999</v>
      </c>
      <c r="D103" s="54">
        <f t="shared" si="45"/>
        <v>-167.34899999999999</v>
      </c>
      <c r="E103" s="54">
        <f t="shared" si="46"/>
        <v>-143.446</v>
      </c>
      <c r="F103" s="54"/>
      <c r="G103" s="54"/>
      <c r="H103" s="54">
        <f t="shared" si="47"/>
        <v>-143.446</v>
      </c>
      <c r="I103" s="54">
        <f t="shared" si="48"/>
        <v>-143.446</v>
      </c>
      <c r="J103" s="54">
        <f t="shared" si="49"/>
        <v>-239.08199999999999</v>
      </c>
      <c r="K103" s="54"/>
      <c r="L103" s="54"/>
      <c r="M103" s="54">
        <f t="shared" si="50"/>
        <v>-239.08199999999999</v>
      </c>
      <c r="N103" s="55">
        <f t="shared" si="51"/>
        <v>-239.08199999999999</v>
      </c>
      <c r="O103" s="55">
        <f t="shared" si="52"/>
        <v>0</v>
      </c>
      <c r="P103" s="55"/>
      <c r="Q103" s="55"/>
      <c r="R103" s="54">
        <f t="shared" si="60"/>
        <v>-3.6000000000001364E-2</v>
      </c>
      <c r="S103" s="55">
        <f t="shared" si="61"/>
        <v>-3.6000000000001364E-2</v>
      </c>
      <c r="T103" s="55">
        <f t="shared" si="62"/>
        <v>-95.536000000000001</v>
      </c>
      <c r="U103" s="55"/>
      <c r="V103" s="55"/>
      <c r="W103" s="54">
        <f t="shared" si="63"/>
        <v>-95.5</v>
      </c>
      <c r="X103" s="55">
        <f t="shared" si="64"/>
        <v>-95.5</v>
      </c>
      <c r="Y103" s="55">
        <f t="shared" si="65"/>
        <v>-90.313999999999993</v>
      </c>
      <c r="Z103" s="55"/>
      <c r="AA103" s="55"/>
      <c r="AB103" s="55">
        <v>-90.3</v>
      </c>
      <c r="AC103" s="55">
        <v>-90.3</v>
      </c>
      <c r="AD103" s="55">
        <v>-90.3</v>
      </c>
      <c r="AE103" s="55"/>
      <c r="AF103" s="55"/>
      <c r="AG103" s="55">
        <v>-90.3</v>
      </c>
    </row>
    <row r="104" spans="2:33" x14ac:dyDescent="0.25">
      <c r="B104" s="15" t="s">
        <v>295</v>
      </c>
      <c r="C104" s="53">
        <f t="shared" si="44"/>
        <v>-20.985999999999997</v>
      </c>
      <c r="D104" s="54">
        <f t="shared" si="45"/>
        <v>-15.598827959645</v>
      </c>
      <c r="E104" s="54">
        <f t="shared" si="46"/>
        <v>-55.975000000000001</v>
      </c>
      <c r="F104" s="54"/>
      <c r="G104" s="54"/>
      <c r="H104" s="54">
        <f t="shared" si="47"/>
        <v>-55.975000000000001</v>
      </c>
      <c r="I104" s="54">
        <f t="shared" si="48"/>
        <v>-55.633000000000003</v>
      </c>
      <c r="J104" s="54">
        <f t="shared" si="49"/>
        <v>-3.411</v>
      </c>
      <c r="K104" s="54"/>
      <c r="L104" s="54"/>
      <c r="M104" s="54">
        <f t="shared" si="50"/>
        <v>-3.411</v>
      </c>
      <c r="N104" s="55">
        <f t="shared" si="51"/>
        <v>-3.411</v>
      </c>
      <c r="O104" s="55">
        <f t="shared" si="52"/>
        <v>0</v>
      </c>
      <c r="P104" s="55"/>
      <c r="Q104" s="55"/>
      <c r="R104" s="54">
        <f t="shared" si="60"/>
        <v>0.63500000000000001</v>
      </c>
      <c r="S104" s="55">
        <f t="shared" si="61"/>
        <v>0.63500000000000001</v>
      </c>
      <c r="T104" s="55">
        <f t="shared" si="62"/>
        <v>0.63500000000000001</v>
      </c>
      <c r="U104" s="55"/>
      <c r="V104" s="55"/>
      <c r="W104" s="54">
        <f t="shared" si="63"/>
        <v>0</v>
      </c>
      <c r="X104" s="55">
        <f t="shared" si="64"/>
        <v>0</v>
      </c>
      <c r="Y104" s="55">
        <f t="shared" si="65"/>
        <v>0</v>
      </c>
      <c r="Z104" s="55"/>
      <c r="AA104" s="55"/>
      <c r="AB104" s="55">
        <v>0</v>
      </c>
      <c r="AC104" s="55">
        <v>0</v>
      </c>
      <c r="AD104" s="55">
        <v>0</v>
      </c>
      <c r="AE104" s="55"/>
      <c r="AF104" s="55"/>
      <c r="AG104" s="55">
        <v>0</v>
      </c>
    </row>
    <row r="105" spans="2:33" x14ac:dyDescent="0.25">
      <c r="B105" s="15" t="s">
        <v>296</v>
      </c>
      <c r="C105" s="53">
        <f t="shared" si="44"/>
        <v>0</v>
      </c>
      <c r="D105" s="54">
        <f t="shared" si="45"/>
        <v>0</v>
      </c>
      <c r="E105" s="54">
        <f t="shared" si="46"/>
        <v>0</v>
      </c>
      <c r="F105" s="54"/>
      <c r="G105" s="54"/>
      <c r="H105" s="54">
        <f t="shared" si="47"/>
        <v>-5.0000000000000001E-3</v>
      </c>
      <c r="I105" s="54">
        <f t="shared" si="48"/>
        <v>0</v>
      </c>
      <c r="J105" s="54">
        <f t="shared" si="49"/>
        <v>0</v>
      </c>
      <c r="K105" s="54"/>
      <c r="L105" s="54"/>
      <c r="M105" s="54">
        <f t="shared" si="50"/>
        <v>5.0000000000000001E-3</v>
      </c>
      <c r="N105" s="55">
        <f t="shared" si="51"/>
        <v>0</v>
      </c>
      <c r="O105" s="55">
        <f t="shared" si="52"/>
        <v>0</v>
      </c>
      <c r="P105" s="55"/>
      <c r="Q105" s="55"/>
      <c r="R105" s="54">
        <f>R37+S37+T37-W37-X37-Y37+U37</f>
        <v>0</v>
      </c>
      <c r="S105" s="55">
        <f t="shared" si="61"/>
        <v>0</v>
      </c>
      <c r="T105" s="55">
        <f t="shared" si="62"/>
        <v>0</v>
      </c>
      <c r="U105" s="55"/>
      <c r="V105" s="55"/>
      <c r="W105" s="54">
        <f t="shared" si="63"/>
        <v>0</v>
      </c>
      <c r="X105" s="55">
        <f t="shared" si="64"/>
        <v>0</v>
      </c>
      <c r="Y105" s="55">
        <f t="shared" si="65"/>
        <v>0</v>
      </c>
      <c r="Z105" s="55"/>
      <c r="AA105" s="55"/>
      <c r="AB105" s="55">
        <v>0</v>
      </c>
      <c r="AC105" s="55">
        <v>0</v>
      </c>
      <c r="AD105" s="55">
        <v>0</v>
      </c>
      <c r="AE105" s="55"/>
      <c r="AF105" s="55"/>
      <c r="AG105" s="55">
        <v>0</v>
      </c>
    </row>
    <row r="106" spans="2:33" x14ac:dyDescent="0.25">
      <c r="B106" s="22" t="s">
        <v>297</v>
      </c>
      <c r="C106" s="65">
        <f t="shared" si="44"/>
        <v>-0.47399999999999998</v>
      </c>
      <c r="D106" s="66">
        <f t="shared" si="45"/>
        <v>-0.47399999999999998</v>
      </c>
      <c r="E106" s="66">
        <f t="shared" si="46"/>
        <v>-0.47399999999999998</v>
      </c>
      <c r="F106" s="66"/>
      <c r="G106" s="66"/>
      <c r="H106" s="66">
        <f t="shared" si="47"/>
        <v>0</v>
      </c>
      <c r="I106" s="66">
        <f t="shared" si="48"/>
        <v>0</v>
      </c>
      <c r="J106" s="66">
        <f t="shared" si="49"/>
        <v>-4.5949999999999998</v>
      </c>
      <c r="K106" s="66"/>
      <c r="L106" s="66"/>
      <c r="M106" s="66">
        <f t="shared" si="50"/>
        <v>-4.5949999999999998</v>
      </c>
      <c r="N106" s="67">
        <f t="shared" si="51"/>
        <v>-4.5949999999999998</v>
      </c>
      <c r="O106" s="67">
        <f t="shared" si="52"/>
        <v>0</v>
      </c>
      <c r="P106" s="67"/>
      <c r="Q106" s="67"/>
      <c r="R106" s="66">
        <f t="shared" si="60"/>
        <v>0</v>
      </c>
      <c r="S106" s="67">
        <f t="shared" si="61"/>
        <v>-0.65100000000000002</v>
      </c>
      <c r="T106" s="67">
        <f t="shared" si="62"/>
        <v>-0.65100000000000002</v>
      </c>
      <c r="U106" s="67"/>
      <c r="V106" s="67"/>
      <c r="W106" s="66">
        <f t="shared" si="63"/>
        <v>-0.65100000000000002</v>
      </c>
      <c r="X106" s="67">
        <f t="shared" si="64"/>
        <v>0</v>
      </c>
      <c r="Y106" s="67">
        <f t="shared" si="65"/>
        <v>0</v>
      </c>
      <c r="Z106" s="67"/>
      <c r="AA106" s="67"/>
      <c r="AB106" s="67">
        <v>0</v>
      </c>
      <c r="AC106" s="67">
        <v>0</v>
      </c>
      <c r="AD106" s="67">
        <v>0</v>
      </c>
      <c r="AE106" s="67"/>
      <c r="AF106" s="67"/>
      <c r="AG106" s="67">
        <v>0</v>
      </c>
    </row>
    <row r="107" spans="2:33" x14ac:dyDescent="0.25">
      <c r="B107" s="117" t="s">
        <v>298</v>
      </c>
      <c r="C107" s="68">
        <f t="shared" si="44"/>
        <v>-273.53299999999996</v>
      </c>
      <c r="D107" s="69">
        <f t="shared" si="45"/>
        <v>-174.54099999999994</v>
      </c>
      <c r="E107" s="69">
        <f t="shared" si="46"/>
        <v>-125.19799999999998</v>
      </c>
      <c r="F107" s="69"/>
      <c r="G107" s="69"/>
      <c r="H107" s="69">
        <f t="shared" si="47"/>
        <v>-122.86500000000004</v>
      </c>
      <c r="I107" s="69">
        <f t="shared" si="48"/>
        <v>-119.09400000000002</v>
      </c>
      <c r="J107" s="69">
        <f t="shared" si="49"/>
        <v>-324.43300000000005</v>
      </c>
      <c r="K107" s="69"/>
      <c r="L107" s="69"/>
      <c r="M107" s="69">
        <f t="shared" si="50"/>
        <v>-313.23400000000004</v>
      </c>
      <c r="N107" s="70">
        <f t="shared" si="51"/>
        <v>-240.77500000000003</v>
      </c>
      <c r="O107" s="70">
        <f t="shared" si="52"/>
        <v>3.9120000000000017</v>
      </c>
      <c r="P107" s="70"/>
      <c r="Q107" s="70"/>
      <c r="R107" s="69">
        <f t="shared" si="60"/>
        <v>-31.831899999999962</v>
      </c>
      <c r="S107" s="70">
        <f t="shared" si="61"/>
        <v>-170.28289999999998</v>
      </c>
      <c r="T107" s="70">
        <f t="shared" si="62"/>
        <v>-184.38289999999995</v>
      </c>
      <c r="U107" s="70"/>
      <c r="V107" s="70"/>
      <c r="W107" s="69">
        <f t="shared" si="63"/>
        <v>-29.021999999999963</v>
      </c>
      <c r="X107" s="70">
        <f t="shared" si="64"/>
        <v>147.62900000000002</v>
      </c>
      <c r="Y107" s="70">
        <f t="shared" si="65"/>
        <v>123.21500000000003</v>
      </c>
      <c r="Z107" s="70"/>
      <c r="AA107" s="70"/>
      <c r="AB107" s="70">
        <f>SUM(AB100:AB106)</f>
        <v>90.40000000000002</v>
      </c>
      <c r="AC107" s="70">
        <f>SUM(AC100:AC106)</f>
        <v>-48.2</v>
      </c>
      <c r="AD107" s="70">
        <f>SUM(AD100:AD106)</f>
        <v>-85.199999999999989</v>
      </c>
      <c r="AE107" s="70"/>
      <c r="AF107" s="70"/>
      <c r="AG107" s="70">
        <f t="shared" ref="AG107" si="66">SUM(AG100:AG106)</f>
        <v>-139.80000000000001</v>
      </c>
    </row>
    <row r="108" spans="2:33" x14ac:dyDescent="0.25">
      <c r="B108" s="15"/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5"/>
      <c r="O108" s="55"/>
      <c r="P108" s="55"/>
      <c r="Q108" s="55"/>
      <c r="R108" s="54"/>
      <c r="S108" s="55"/>
      <c r="T108" s="55"/>
      <c r="U108" s="55"/>
      <c r="V108" s="55"/>
      <c r="W108" s="54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</row>
    <row r="109" spans="2:33" x14ac:dyDescent="0.25">
      <c r="B109" s="15" t="s">
        <v>299</v>
      </c>
      <c r="C109" s="53">
        <f t="shared" si="44"/>
        <v>-73.030000000000186</v>
      </c>
      <c r="D109" s="54">
        <f t="shared" si="45"/>
        <v>16.617000000000075</v>
      </c>
      <c r="E109" s="54">
        <f t="shared" si="46"/>
        <v>-39.759559514112922</v>
      </c>
      <c r="F109" s="54"/>
      <c r="G109" s="54"/>
      <c r="H109" s="54">
        <f t="shared" si="47"/>
        <v>25.959016452867104</v>
      </c>
      <c r="I109" s="54">
        <f t="shared" si="48"/>
        <v>-94.096467075320902</v>
      </c>
      <c r="J109" s="54">
        <f t="shared" si="49"/>
        <v>-249.614154739528</v>
      </c>
      <c r="K109" s="54"/>
      <c r="L109" s="54"/>
      <c r="M109" s="54">
        <f t="shared" si="50"/>
        <v>-278.92042157177508</v>
      </c>
      <c r="N109" s="55">
        <f t="shared" si="51"/>
        <v>21.412061956412913</v>
      </c>
      <c r="O109" s="55">
        <f t="shared" si="52"/>
        <v>314.12699999999995</v>
      </c>
      <c r="P109" s="55"/>
      <c r="Q109" s="55"/>
      <c r="R109" s="54">
        <f t="shared" ref="R109" si="67">R41+S41+T41-W41-X41-Y41+U41</f>
        <v>349.85710000000006</v>
      </c>
      <c r="S109" s="55">
        <f t="shared" ref="S109" si="68">S41+T41-X41-Y41+U41</f>
        <v>102.40609999999995</v>
      </c>
      <c r="T109" s="55">
        <f t="shared" ref="T109" si="69">T41-Y41+U41</f>
        <v>7.9060999999999524</v>
      </c>
      <c r="U109" s="55"/>
      <c r="V109" s="55"/>
      <c r="W109" s="54">
        <f t="shared" ref="W109" si="70">W41+X41+Y41-AB41-AC41-AD41+Z41</f>
        <v>54.396000000000029</v>
      </c>
      <c r="X109" s="55">
        <f t="shared" ref="X109" si="71">X41+Y41-AC41-AD41+Z41</f>
        <v>27.396000000000043</v>
      </c>
      <c r="Y109" s="55">
        <f t="shared" ref="Y109" si="72">Y41-AD41+Z41</f>
        <v>2.3310000000000741</v>
      </c>
      <c r="Z109" s="55"/>
      <c r="AA109" s="55"/>
      <c r="AB109" s="55">
        <f>AB107+AB97+AB87</f>
        <v>-8.3999999999999488</v>
      </c>
      <c r="AC109" s="55">
        <f>AC107+AC97+AC87</f>
        <v>-34.499999999999972</v>
      </c>
      <c r="AD109" s="55">
        <f>AD107+AD97+AD87</f>
        <v>-154.80000000000001</v>
      </c>
      <c r="AE109" s="55"/>
      <c r="AF109" s="55"/>
      <c r="AG109" s="55">
        <f>AG107+AG97+AG87</f>
        <v>-150.30000000000001</v>
      </c>
    </row>
    <row r="110" spans="2:33" x14ac:dyDescent="0.25">
      <c r="B110" s="15" t="s">
        <v>300</v>
      </c>
      <c r="C110" s="53">
        <f>H44</f>
        <v>224.94000000000005</v>
      </c>
      <c r="D110" s="54">
        <f>I44</f>
        <v>104.68600000000002</v>
      </c>
      <c r="E110" s="54">
        <f>J44</f>
        <v>148.3179999999999</v>
      </c>
      <c r="F110" s="54"/>
      <c r="G110" s="54"/>
      <c r="H110" s="54">
        <f>M44</f>
        <v>194.97499999999971</v>
      </c>
      <c r="I110" s="54">
        <f>N44</f>
        <v>197.68299999999959</v>
      </c>
      <c r="J110" s="54">
        <f>O44</f>
        <v>399.54849884252798</v>
      </c>
      <c r="K110" s="54"/>
      <c r="L110" s="54"/>
      <c r="M110" s="54">
        <f>R44</f>
        <v>476.20000000000005</v>
      </c>
      <c r="N110" s="55">
        <f>S44</f>
        <v>178.10000000000002</v>
      </c>
      <c r="O110" s="55">
        <f>T44</f>
        <v>89.865099999999998</v>
      </c>
      <c r="P110" s="55"/>
      <c r="Q110" s="55"/>
      <c r="R110" s="54">
        <f>W44</f>
        <v>131.74899999999997</v>
      </c>
      <c r="S110" s="55">
        <f>X44</f>
        <v>80.299999999999983</v>
      </c>
      <c r="T110" s="55">
        <f>Y44</f>
        <v>80.801999999999992</v>
      </c>
      <c r="U110" s="55"/>
      <c r="V110" s="55"/>
      <c r="W110" s="54">
        <f>AB44</f>
        <v>73.948999999999998</v>
      </c>
      <c r="X110" s="55">
        <f>AC44</f>
        <v>51.135000000000019</v>
      </c>
      <c r="Y110" s="55">
        <f>AD44</f>
        <v>78.197999999999993</v>
      </c>
      <c r="Z110" s="55"/>
      <c r="AA110" s="55"/>
      <c r="AB110" s="55">
        <v>81.3</v>
      </c>
      <c r="AC110" s="55">
        <v>81.3</v>
      </c>
      <c r="AD110" s="55">
        <v>228</v>
      </c>
      <c r="AE110" s="55"/>
      <c r="AF110" s="55"/>
      <c r="AG110" s="55">
        <v>227.9</v>
      </c>
    </row>
    <row r="111" spans="2:33" x14ac:dyDescent="0.25">
      <c r="B111" s="22" t="s">
        <v>301</v>
      </c>
      <c r="C111" s="65">
        <f t="shared" si="44"/>
        <v>2.3829999999999991</v>
      </c>
      <c r="D111" s="66">
        <f t="shared" si="45"/>
        <v>14.322000000000001</v>
      </c>
      <c r="E111" s="66">
        <f t="shared" si="46"/>
        <v>12.556559514112804</v>
      </c>
      <c r="F111" s="66"/>
      <c r="G111" s="66"/>
      <c r="H111" s="66">
        <f t="shared" si="47"/>
        <v>3.9919835471333704</v>
      </c>
      <c r="I111" s="66">
        <f t="shared" si="48"/>
        <v>1.0854670753212998</v>
      </c>
      <c r="J111" s="66">
        <f t="shared" si="49"/>
        <v>-1.621344103000022</v>
      </c>
      <c r="K111" s="66"/>
      <c r="L111" s="66"/>
      <c r="M111" s="66">
        <f t="shared" si="50"/>
        <v>-2.2845784282253714</v>
      </c>
      <c r="N111" s="67">
        <f t="shared" si="51"/>
        <v>-1.9090619564133009</v>
      </c>
      <c r="O111" s="67">
        <f t="shared" si="52"/>
        <v>-4.5585011574719818</v>
      </c>
      <c r="P111" s="67"/>
      <c r="Q111" s="67"/>
      <c r="R111" s="66">
        <f t="shared" ref="R111" si="73">R43+S43+T43-W43-X43-Y43+U43</f>
        <v>-5.7430000000000003</v>
      </c>
      <c r="S111" s="67">
        <f t="shared" ref="S111" si="74">S43+T43-X43-Y43+U43</f>
        <v>-4.6430000000000007</v>
      </c>
      <c r="T111" s="67">
        <f t="shared" ref="T111" si="75">T43-Y43+U43</f>
        <v>1.157</v>
      </c>
      <c r="U111" s="67"/>
      <c r="V111" s="67"/>
      <c r="W111" s="66">
        <f t="shared" ref="W111" si="76">W43+X43+Y43-AB43-AC43-AD43+Z43</f>
        <v>3.4689999999999999</v>
      </c>
      <c r="X111" s="67">
        <f t="shared" ref="X111" si="77">X43+Y43-AC43-AD43+Z43</f>
        <v>1.7689999999999997</v>
      </c>
      <c r="Y111" s="67">
        <f t="shared" ref="Y111" si="78">Y43-AD43+Z43</f>
        <v>0.26899999999999968</v>
      </c>
      <c r="Z111" s="67"/>
      <c r="AA111" s="67"/>
      <c r="AB111" s="67">
        <v>4.4000000000000004</v>
      </c>
      <c r="AC111" s="67">
        <v>4</v>
      </c>
      <c r="AD111" s="67">
        <v>5</v>
      </c>
      <c r="AE111" s="67"/>
      <c r="AF111" s="67"/>
      <c r="AG111" s="67">
        <v>0.4</v>
      </c>
    </row>
    <row r="112" spans="2:33" x14ac:dyDescent="0.25">
      <c r="B112" s="13" t="s">
        <v>302</v>
      </c>
      <c r="C112" s="68">
        <f>SUM(C109:C111)</f>
        <v>154.29299999999986</v>
      </c>
      <c r="D112" s="69">
        <f>SUM(D109:D111)</f>
        <v>135.62500000000009</v>
      </c>
      <c r="E112" s="69">
        <f t="shared" ref="E112" si="79">SUM(E109:E111)</f>
        <v>121.11499999999978</v>
      </c>
      <c r="F112" s="69"/>
      <c r="G112" s="69"/>
      <c r="H112" s="69">
        <f>SUM(H109:H111)</f>
        <v>224.92600000000019</v>
      </c>
      <c r="I112" s="69">
        <f>SUM(I109:I111)</f>
        <v>104.672</v>
      </c>
      <c r="J112" s="69">
        <f t="shared" ref="J112" si="80">SUM(J109:J111)</f>
        <v>148.31299999999996</v>
      </c>
      <c r="K112" s="69"/>
      <c r="L112" s="69"/>
      <c r="M112" s="69">
        <f>SUM(M109:M111)</f>
        <v>194.99499999999961</v>
      </c>
      <c r="N112" s="70">
        <f>SUM(N109:N111)</f>
        <v>197.60299999999964</v>
      </c>
      <c r="O112" s="70">
        <f t="shared" ref="O112:AG112" si="81">SUM(O109:O111)</f>
        <v>399.43359884252794</v>
      </c>
      <c r="P112" s="70"/>
      <c r="Q112" s="70"/>
      <c r="R112" s="69">
        <f>SUM(R109:R111)</f>
        <v>475.86310000000003</v>
      </c>
      <c r="S112" s="70">
        <f>SUM(S109:S111)</f>
        <v>178.06309999999993</v>
      </c>
      <c r="T112" s="70">
        <f t="shared" ref="T112" si="82">SUM(T109:T111)</f>
        <v>89.865099999999941</v>
      </c>
      <c r="U112" s="70"/>
      <c r="V112" s="70"/>
      <c r="W112" s="69">
        <f>SUM(W109:W111)</f>
        <v>131.81400000000002</v>
      </c>
      <c r="X112" s="70">
        <f>SUM(X109:X111)</f>
        <v>80.300000000000068</v>
      </c>
      <c r="Y112" s="70">
        <f t="shared" ref="Y112" si="83">SUM(Y109:Y111)</f>
        <v>80.798000000000073</v>
      </c>
      <c r="Z112" s="70"/>
      <c r="AA112" s="55"/>
      <c r="AB112" s="70">
        <f t="shared" si="81"/>
        <v>77.300000000000054</v>
      </c>
      <c r="AC112" s="70">
        <f t="shared" si="81"/>
        <v>50.800000000000026</v>
      </c>
      <c r="AD112" s="70">
        <f t="shared" si="81"/>
        <v>78.199999999999989</v>
      </c>
      <c r="AE112" s="70"/>
      <c r="AF112" s="70"/>
      <c r="AG112" s="70">
        <f t="shared" si="81"/>
        <v>78</v>
      </c>
    </row>
    <row r="113" spans="2:33" x14ac:dyDescent="0.25">
      <c r="B113" s="15"/>
    </row>
    <row r="114" spans="2:33" x14ac:dyDescent="0.25">
      <c r="B114" s="121"/>
    </row>
    <row r="115" spans="2:33" x14ac:dyDescent="0.25"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</row>
    <row r="116" spans="2:33" x14ac:dyDescent="0.25">
      <c r="B116" s="121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</row>
    <row r="117" spans="2:33" x14ac:dyDescent="0.25">
      <c r="B117" s="121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</row>
    <row r="118" spans="2:33" x14ac:dyDescent="0.25">
      <c r="B118" s="123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</row>
    <row r="119" spans="2:33" x14ac:dyDescent="0.25">
      <c r="B119" s="121"/>
    </row>
    <row r="120" spans="2:33" x14ac:dyDescent="0.25">
      <c r="B120" s="121"/>
    </row>
    <row r="121" spans="2:33" x14ac:dyDescent="0.25"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</row>
    <row r="122" spans="2:33" x14ac:dyDescent="0.25">
      <c r="B122" s="121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</row>
    <row r="123" spans="2:33" x14ac:dyDescent="0.25">
      <c r="B123" s="121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</row>
    <row r="124" spans="2:33" x14ac:dyDescent="0.25">
      <c r="B124" s="121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</row>
    <row r="125" spans="2:33" x14ac:dyDescent="0.25">
      <c r="B125" s="123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2:33" x14ac:dyDescent="0.25">
      <c r="B126" s="121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</row>
    <row r="127" spans="2:33" x14ac:dyDescent="0.25">
      <c r="B127" s="121"/>
    </row>
    <row r="128" spans="2:33" x14ac:dyDescent="0.25"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</row>
    <row r="129" spans="2:33" x14ac:dyDescent="0.25">
      <c r="B129" s="121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</row>
    <row r="130" spans="2:33" x14ac:dyDescent="0.25">
      <c r="B130" s="121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</row>
    <row r="131" spans="2:33" x14ac:dyDescent="0.25">
      <c r="B131" s="121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</row>
    <row r="132" spans="2:33" x14ac:dyDescent="0.25">
      <c r="B132" s="121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</row>
    <row r="133" spans="2:33" x14ac:dyDescent="0.25">
      <c r="B133" s="121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</row>
    <row r="134" spans="2:33" x14ac:dyDescent="0.25">
      <c r="B134" s="123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</row>
    <row r="135" spans="2:33" x14ac:dyDescent="0.25">
      <c r="B135" s="121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</row>
    <row r="136" spans="2:33" x14ac:dyDescent="0.25">
      <c r="B136" s="121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2E35-508D-4BF7-853F-DA79278CD8ED}">
  <sheetPr>
    <tabColor rgb="FF92D050"/>
  </sheetPr>
  <dimension ref="B1:BH26"/>
  <sheetViews>
    <sheetView showGridLines="0" zoomScale="90" zoomScaleNormal="90" workbookViewId="0">
      <selection activeCell="J13" sqref="J13"/>
    </sheetView>
  </sheetViews>
  <sheetFormatPr defaultRowHeight="15" x14ac:dyDescent="0.25"/>
  <cols>
    <col min="2" max="2" width="53.42578125" bestFit="1" customWidth="1"/>
    <col min="3" max="60" width="11.85546875" customWidth="1"/>
  </cols>
  <sheetData>
    <row r="1" spans="2:60" x14ac:dyDescent="0.25">
      <c r="B1" s="13" t="s">
        <v>313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2:60" x14ac:dyDescent="0.25">
      <c r="B2" s="127"/>
      <c r="C2" s="128" t="s">
        <v>85</v>
      </c>
      <c r="D2" s="128" t="s">
        <v>85</v>
      </c>
      <c r="E2" s="129" t="s">
        <v>86</v>
      </c>
      <c r="F2" s="129" t="s">
        <v>86</v>
      </c>
      <c r="G2" s="129" t="s">
        <v>87</v>
      </c>
      <c r="H2" s="129" t="s">
        <v>87</v>
      </c>
      <c r="I2" s="129" t="s">
        <v>88</v>
      </c>
      <c r="J2" s="129" t="s">
        <v>88</v>
      </c>
      <c r="K2" s="129" t="s">
        <v>89</v>
      </c>
      <c r="L2" s="129" t="s">
        <v>89</v>
      </c>
      <c r="M2" s="129" t="s">
        <v>90</v>
      </c>
      <c r="N2" s="129" t="s">
        <v>90</v>
      </c>
      <c r="O2" s="129" t="s">
        <v>91</v>
      </c>
      <c r="P2" s="129" t="s">
        <v>91</v>
      </c>
      <c r="Q2" s="129" t="s">
        <v>92</v>
      </c>
      <c r="R2" s="129" t="s">
        <v>92</v>
      </c>
      <c r="S2" s="129" t="s">
        <v>93</v>
      </c>
      <c r="T2" s="129" t="s">
        <v>93</v>
      </c>
      <c r="U2" s="13" t="s">
        <v>94</v>
      </c>
      <c r="V2" s="13" t="s">
        <v>94</v>
      </c>
      <c r="W2" s="13" t="s">
        <v>95</v>
      </c>
      <c r="X2" s="13" t="s">
        <v>95</v>
      </c>
      <c r="Y2" s="13" t="s">
        <v>96</v>
      </c>
      <c r="Z2" s="13" t="s">
        <v>96</v>
      </c>
      <c r="AA2" s="13" t="s">
        <v>97</v>
      </c>
      <c r="AB2" s="13" t="s">
        <v>97</v>
      </c>
      <c r="AC2" s="13" t="s">
        <v>98</v>
      </c>
      <c r="AD2" s="13" t="s">
        <v>98</v>
      </c>
      <c r="AE2" s="13" t="s">
        <v>99</v>
      </c>
      <c r="AF2" s="13" t="s">
        <v>99</v>
      </c>
      <c r="AG2" s="13" t="s">
        <v>100</v>
      </c>
      <c r="AH2" s="13" t="s">
        <v>100</v>
      </c>
      <c r="AI2" s="13" t="s">
        <v>101</v>
      </c>
      <c r="AJ2" s="13" t="s">
        <v>101</v>
      </c>
      <c r="AK2" s="13" t="s">
        <v>102</v>
      </c>
      <c r="AL2" s="13" t="s">
        <v>102</v>
      </c>
      <c r="AM2" s="13" t="s">
        <v>103</v>
      </c>
      <c r="AN2" s="13" t="s">
        <v>103</v>
      </c>
      <c r="AO2" s="13" t="s">
        <v>104</v>
      </c>
      <c r="AP2" s="13" t="s">
        <v>104</v>
      </c>
      <c r="AQ2" s="13" t="s">
        <v>105</v>
      </c>
      <c r="AR2" s="13" t="s">
        <v>105</v>
      </c>
      <c r="AS2" s="13" t="s">
        <v>106</v>
      </c>
      <c r="AT2" s="13" t="s">
        <v>106</v>
      </c>
      <c r="AU2" s="13" t="s">
        <v>107</v>
      </c>
      <c r="AV2" s="13" t="s">
        <v>107</v>
      </c>
      <c r="AW2" s="13" t="s">
        <v>108</v>
      </c>
      <c r="AX2" s="13" t="s">
        <v>108</v>
      </c>
      <c r="AY2" s="13" t="s">
        <v>109</v>
      </c>
      <c r="AZ2" s="13" t="s">
        <v>109</v>
      </c>
      <c r="BA2" s="13" t="s">
        <v>110</v>
      </c>
      <c r="BB2" s="13" t="s">
        <v>110</v>
      </c>
      <c r="BC2" s="13" t="s">
        <v>111</v>
      </c>
      <c r="BD2" s="13" t="s">
        <v>111</v>
      </c>
      <c r="BE2" s="13" t="s">
        <v>112</v>
      </c>
      <c r="BF2" s="13" t="s">
        <v>112</v>
      </c>
      <c r="BG2" s="13" t="s">
        <v>113</v>
      </c>
      <c r="BH2" s="13" t="s">
        <v>113</v>
      </c>
    </row>
    <row r="3" spans="2:60" x14ac:dyDescent="0.25">
      <c r="B3" s="16" t="s">
        <v>314</v>
      </c>
      <c r="C3" s="17" t="s">
        <v>315</v>
      </c>
      <c r="D3" s="17" t="s">
        <v>316</v>
      </c>
      <c r="E3" s="18" t="s">
        <v>315</v>
      </c>
      <c r="F3" s="18" t="s">
        <v>316</v>
      </c>
      <c r="G3" s="18" t="s">
        <v>315</v>
      </c>
      <c r="H3" s="18" t="s">
        <v>316</v>
      </c>
      <c r="I3" s="18" t="s">
        <v>315</v>
      </c>
      <c r="J3" s="18" t="s">
        <v>316</v>
      </c>
      <c r="K3" s="18" t="s">
        <v>315</v>
      </c>
      <c r="L3" s="18" t="s">
        <v>316</v>
      </c>
      <c r="M3" s="18" t="s">
        <v>315</v>
      </c>
      <c r="N3" s="18" t="s">
        <v>316</v>
      </c>
      <c r="O3" s="18" t="s">
        <v>315</v>
      </c>
      <c r="P3" s="18" t="s">
        <v>316</v>
      </c>
      <c r="Q3" s="18" t="s">
        <v>315</v>
      </c>
      <c r="R3" s="18" t="s">
        <v>316</v>
      </c>
      <c r="S3" s="18" t="s">
        <v>315</v>
      </c>
      <c r="T3" s="18" t="s">
        <v>316</v>
      </c>
      <c r="U3" s="16" t="s">
        <v>315</v>
      </c>
      <c r="V3" s="16" t="s">
        <v>316</v>
      </c>
      <c r="W3" s="16" t="s">
        <v>315</v>
      </c>
      <c r="X3" s="16" t="s">
        <v>316</v>
      </c>
      <c r="Y3" s="16" t="s">
        <v>315</v>
      </c>
      <c r="Z3" s="16" t="s">
        <v>316</v>
      </c>
      <c r="AA3" s="16" t="s">
        <v>315</v>
      </c>
      <c r="AB3" s="16" t="s">
        <v>316</v>
      </c>
      <c r="AC3" s="16" t="s">
        <v>315</v>
      </c>
      <c r="AD3" s="16" t="s">
        <v>316</v>
      </c>
      <c r="AE3" s="16" t="s">
        <v>315</v>
      </c>
      <c r="AF3" s="16" t="s">
        <v>316</v>
      </c>
      <c r="AG3" s="16" t="s">
        <v>315</v>
      </c>
      <c r="AH3" s="16" t="s">
        <v>316</v>
      </c>
      <c r="AI3" s="16" t="s">
        <v>315</v>
      </c>
      <c r="AJ3" s="16" t="s">
        <v>316</v>
      </c>
      <c r="AK3" s="16" t="s">
        <v>315</v>
      </c>
      <c r="AL3" s="16" t="s">
        <v>316</v>
      </c>
      <c r="AM3" s="16" t="s">
        <v>315</v>
      </c>
      <c r="AN3" s="16" t="s">
        <v>316</v>
      </c>
      <c r="AO3" s="16" t="s">
        <v>315</v>
      </c>
      <c r="AP3" s="16" t="s">
        <v>316</v>
      </c>
      <c r="AQ3" s="16" t="s">
        <v>315</v>
      </c>
      <c r="AR3" s="16" t="s">
        <v>316</v>
      </c>
      <c r="AS3" s="16" t="s">
        <v>315</v>
      </c>
      <c r="AT3" s="16" t="s">
        <v>316</v>
      </c>
      <c r="AU3" s="16" t="s">
        <v>315</v>
      </c>
      <c r="AV3" s="16" t="s">
        <v>316</v>
      </c>
      <c r="AW3" s="16" t="s">
        <v>315</v>
      </c>
      <c r="AX3" s="16" t="s">
        <v>316</v>
      </c>
      <c r="AY3" s="16" t="s">
        <v>315</v>
      </c>
      <c r="AZ3" s="16" t="s">
        <v>316</v>
      </c>
      <c r="BA3" s="16" t="s">
        <v>315</v>
      </c>
      <c r="BB3" s="16" t="s">
        <v>316</v>
      </c>
      <c r="BC3" s="16" t="s">
        <v>315</v>
      </c>
      <c r="BD3" s="16" t="s">
        <v>316</v>
      </c>
      <c r="BE3" s="16" t="s">
        <v>315</v>
      </c>
      <c r="BF3" s="16" t="s">
        <v>316</v>
      </c>
      <c r="BG3" s="16" t="s">
        <v>315</v>
      </c>
      <c r="BH3" s="16" t="s">
        <v>316</v>
      </c>
    </row>
    <row r="4" spans="2:60" x14ac:dyDescent="0.25">
      <c r="B4" s="15" t="s">
        <v>317</v>
      </c>
      <c r="C4" s="42"/>
      <c r="D4" s="35">
        <v>1131.5320000000002</v>
      </c>
      <c r="E4" s="2"/>
      <c r="F4" s="36">
        <v>1254.7810000000002</v>
      </c>
      <c r="G4" s="2"/>
      <c r="H4" s="36">
        <v>911.77099999999996</v>
      </c>
      <c r="I4" s="2"/>
      <c r="J4" s="36">
        <v>889.79700000000003</v>
      </c>
      <c r="K4" s="2"/>
      <c r="L4" s="36">
        <v>1002.8099999999997</v>
      </c>
      <c r="M4" s="2"/>
      <c r="N4" s="36">
        <v>1067.3510000000001</v>
      </c>
      <c r="O4" s="2"/>
      <c r="P4" s="36">
        <v>703.53899999999999</v>
      </c>
      <c r="Q4" s="2"/>
      <c r="R4" s="36">
        <v>768.7199999999998</v>
      </c>
      <c r="S4" s="2"/>
      <c r="T4" s="36">
        <v>916</v>
      </c>
      <c r="U4" s="2"/>
      <c r="V4" s="37">
        <v>949</v>
      </c>
      <c r="W4" s="2"/>
      <c r="X4" s="37">
        <v>670</v>
      </c>
      <c r="Y4" s="2"/>
      <c r="Z4" s="37">
        <v>3122</v>
      </c>
      <c r="AA4" s="2"/>
      <c r="AB4" s="37">
        <v>763</v>
      </c>
      <c r="AC4" s="2"/>
      <c r="AD4" s="37">
        <v>901</v>
      </c>
      <c r="AE4" s="2"/>
      <c r="AF4" s="37">
        <v>889</v>
      </c>
      <c r="AG4" s="2"/>
      <c r="AH4" s="37">
        <v>569</v>
      </c>
      <c r="AI4" s="2"/>
      <c r="AJ4" s="37">
        <v>2680</v>
      </c>
      <c r="AK4" s="2"/>
      <c r="AL4" s="37">
        <v>692</v>
      </c>
      <c r="AM4" s="2"/>
      <c r="AN4" s="37">
        <v>778</v>
      </c>
      <c r="AO4" s="2"/>
      <c r="AP4" s="37">
        <v>736</v>
      </c>
      <c r="AQ4" s="2"/>
      <c r="AR4" s="37">
        <v>474</v>
      </c>
      <c r="AS4" s="2"/>
      <c r="AT4" s="37">
        <v>2187</v>
      </c>
      <c r="AU4" s="2"/>
      <c r="AV4" s="37">
        <v>558</v>
      </c>
      <c r="AW4" s="2"/>
      <c r="AX4" s="37">
        <v>646</v>
      </c>
      <c r="AY4" s="2"/>
      <c r="AZ4" s="37">
        <v>603</v>
      </c>
      <c r="BA4" s="2"/>
      <c r="BB4" s="37">
        <v>380</v>
      </c>
      <c r="BC4" s="2"/>
      <c r="BD4" s="37">
        <v>1813</v>
      </c>
      <c r="BE4" s="2"/>
      <c r="BF4" s="37">
        <v>440</v>
      </c>
      <c r="BG4" s="2"/>
      <c r="BH4" s="37">
        <v>527</v>
      </c>
    </row>
    <row r="5" spans="2:60" x14ac:dyDescent="0.25">
      <c r="B5" s="15" t="s">
        <v>53</v>
      </c>
      <c r="C5" s="130">
        <f>D5/D$4</f>
        <v>-3.5753839172908045E-2</v>
      </c>
      <c r="D5" s="35">
        <v>-40.45661314699899</v>
      </c>
      <c r="E5" s="131">
        <f>F5/F$4</f>
        <v>-8.8947385648462635E-2</v>
      </c>
      <c r="F5" s="36">
        <v>-111.60948951136361</v>
      </c>
      <c r="G5" s="131">
        <f>H5/H$4</f>
        <v>-0.10111909153598481</v>
      </c>
      <c r="H5" s="36">
        <v>-92.197455208856397</v>
      </c>
      <c r="I5" s="131">
        <f>J5/J$4</f>
        <v>5.7275677098329141E-2</v>
      </c>
      <c r="J5" s="36">
        <v>50.963725655061978</v>
      </c>
      <c r="K5" s="131">
        <f>L5/L$4</f>
        <v>3.7056356774274324E-2</v>
      </c>
      <c r="L5" s="36">
        <v>37.160485136810024</v>
      </c>
      <c r="M5" s="131">
        <f>N5/N$4</f>
        <v>0.1071763736361712</v>
      </c>
      <c r="N5" s="36">
        <v>114.39480957694099</v>
      </c>
      <c r="O5" s="131">
        <f>P5/P$4</f>
        <v>0.19496936035242254</v>
      </c>
      <c r="P5" s="36">
        <v>137.168548812983</v>
      </c>
      <c r="Q5" s="131">
        <f>R5/R$4</f>
        <v>4.6010705906344304E-2</v>
      </c>
      <c r="R5" s="36">
        <v>35.369349844324987</v>
      </c>
      <c r="S5" s="131">
        <f>T5/T$4</f>
        <v>1.3100436681222707E-2</v>
      </c>
      <c r="T5" s="36">
        <v>12</v>
      </c>
      <c r="U5" s="132">
        <f>V5/V$4</f>
        <v>8.3245521601685982E-2</v>
      </c>
      <c r="V5" s="37">
        <v>79</v>
      </c>
      <c r="W5" s="132">
        <f>X5/X$4</f>
        <v>2.2388059701492536E-2</v>
      </c>
      <c r="X5" s="37">
        <v>15</v>
      </c>
      <c r="Y5" s="132">
        <f>Z5/Z$4</f>
        <v>7.1748878923766815E-2</v>
      </c>
      <c r="Z5" s="37">
        <v>224</v>
      </c>
      <c r="AA5" s="132">
        <f>AB5/AB$4</f>
        <v>4.8492791612057669E-2</v>
      </c>
      <c r="AB5" s="37">
        <v>37</v>
      </c>
      <c r="AC5" s="132">
        <f>AD5/AD$4</f>
        <v>4.7724750277469481E-2</v>
      </c>
      <c r="AD5" s="37">
        <v>43</v>
      </c>
      <c r="AE5" s="132">
        <f>AF5/AF$4</f>
        <v>7.19910011248594E-2</v>
      </c>
      <c r="AF5" s="37">
        <v>64</v>
      </c>
      <c r="AG5" s="132">
        <f>AH5/AH$4</f>
        <v>0.14059753954305801</v>
      </c>
      <c r="AH5" s="37">
        <v>80</v>
      </c>
      <c r="AI5" s="132">
        <f>AJ5/AJ$4</f>
        <v>6.7537313432835824E-2</v>
      </c>
      <c r="AJ5" s="37">
        <v>181</v>
      </c>
      <c r="AK5" s="132">
        <f>AL5/AL$4</f>
        <v>4.9132947976878616E-2</v>
      </c>
      <c r="AL5" s="37">
        <v>34</v>
      </c>
      <c r="AM5" s="132">
        <f>AN5/AN$4</f>
        <v>0.10411311053984576</v>
      </c>
      <c r="AN5" s="37">
        <v>81</v>
      </c>
      <c r="AO5" s="132">
        <f>AP5/AP$4</f>
        <v>5.7065217391304345E-2</v>
      </c>
      <c r="AP5" s="37">
        <v>42</v>
      </c>
      <c r="AQ5" s="132">
        <f>AR5/AR$4</f>
        <v>4.852320675105485E-2</v>
      </c>
      <c r="AR5" s="37">
        <v>23</v>
      </c>
      <c r="AS5" s="132">
        <f>AT5/AT$4</f>
        <v>3.1092821216278006E-2</v>
      </c>
      <c r="AT5" s="37">
        <v>68</v>
      </c>
      <c r="AU5" s="132">
        <f>AV5/AV$4</f>
        <v>5.9139784946236562E-2</v>
      </c>
      <c r="AV5" s="37">
        <v>33</v>
      </c>
      <c r="AW5" s="132">
        <f>AX5/AX$4</f>
        <v>3.0959752321981424E-2</v>
      </c>
      <c r="AX5" s="37">
        <v>20</v>
      </c>
      <c r="AY5" s="132">
        <f>AZ5/AZ$4</f>
        <v>1.824212271973466E-2</v>
      </c>
      <c r="AZ5" s="37">
        <v>11</v>
      </c>
      <c r="BA5" s="132">
        <f>BB5/BB$4</f>
        <v>1.3157894736842105E-2</v>
      </c>
      <c r="BB5" s="37">
        <v>5</v>
      </c>
      <c r="BC5" s="132">
        <f>BD5/BD$4</f>
        <v>4.9089906232763374E-2</v>
      </c>
      <c r="BD5" s="37">
        <v>89</v>
      </c>
      <c r="BE5" s="132">
        <f>BF5/BF$4</f>
        <v>6.363636363636363E-2</v>
      </c>
      <c r="BF5" s="37">
        <v>28</v>
      </c>
      <c r="BG5" s="132">
        <f>BH5/BH$4</f>
        <v>4.743833017077799E-2</v>
      </c>
      <c r="BH5" s="37">
        <v>25</v>
      </c>
    </row>
    <row r="6" spans="2:60" x14ac:dyDescent="0.25">
      <c r="B6" s="15" t="s">
        <v>318</v>
      </c>
      <c r="C6" s="130">
        <f t="shared" ref="C6:C7" si="0">D6/D$4</f>
        <v>4.1560468462226413E-2</v>
      </c>
      <c r="D6" s="35">
        <v>47.026999999999987</v>
      </c>
      <c r="E6" s="131">
        <f t="shared" ref="E6:E7" si="1">F6/F$4</f>
        <v>7.5976604682410714E-2</v>
      </c>
      <c r="F6" s="36">
        <v>95.334000000000017</v>
      </c>
      <c r="G6" s="131">
        <f t="shared" ref="G6:G7" si="2">H6/H$4</f>
        <v>7.151357084180128E-2</v>
      </c>
      <c r="H6" s="36">
        <v>65.203999999999994</v>
      </c>
      <c r="I6" s="131">
        <f t="shared" ref="I6:I7" si="3">J6/J$4</f>
        <v>5.8710020375433956E-2</v>
      </c>
      <c r="J6" s="36">
        <v>52.240000000000009</v>
      </c>
      <c r="K6" s="131">
        <f t="shared" ref="K6:K7" si="4">L6/L$4</f>
        <v>5.1206110828571724E-2</v>
      </c>
      <c r="L6" s="36">
        <v>51.349999999999994</v>
      </c>
      <c r="M6" s="131">
        <f t="shared" ref="M6:M7" si="5">N6/N$4</f>
        <v>3.9206409138137305E-2</v>
      </c>
      <c r="N6" s="36">
        <v>41.846999999999994</v>
      </c>
      <c r="O6" s="131">
        <f t="shared" ref="O6:O7" si="6">P6/P$4</f>
        <v>5.9779202005858956E-2</v>
      </c>
      <c r="P6" s="36">
        <v>42.057000000000002</v>
      </c>
      <c r="Q6" s="131">
        <f t="shared" ref="Q6:Q7" si="7">R6/R$4</f>
        <v>0.11444739306899786</v>
      </c>
      <c r="R6" s="36">
        <v>87.978000000000009</v>
      </c>
      <c r="S6" s="131">
        <f t="shared" ref="S6:U7" si="8">T6/T$4</f>
        <v>8.9519650655021835E-2</v>
      </c>
      <c r="T6" s="36">
        <v>82</v>
      </c>
      <c r="U6" s="132">
        <f t="shared" si="8"/>
        <v>6.9546891464699681E-2</v>
      </c>
      <c r="V6" s="37">
        <v>66</v>
      </c>
      <c r="W6" s="132">
        <f t="shared" ref="W6:W7" si="9">X6/X$4</f>
        <v>6.7164179104477612E-2</v>
      </c>
      <c r="X6" s="37">
        <v>45</v>
      </c>
      <c r="Y6" s="132">
        <f t="shared" ref="Y6:AA7" si="10">Z6/Z$4</f>
        <v>7.6873798846893021E-3</v>
      </c>
      <c r="Z6" s="37">
        <v>24</v>
      </c>
      <c r="AA6" s="132">
        <f t="shared" si="10"/>
        <v>0</v>
      </c>
      <c r="AB6" s="37">
        <v>0</v>
      </c>
      <c r="AC6" s="132">
        <f t="shared" ref="AC6:AE7" si="11">AD6/AD$4</f>
        <v>0</v>
      </c>
      <c r="AD6" s="37">
        <v>0</v>
      </c>
      <c r="AE6" s="132">
        <f t="shared" si="11"/>
        <v>8.9988751406074249E-3</v>
      </c>
      <c r="AF6" s="37">
        <v>8</v>
      </c>
      <c r="AG6" s="132">
        <f t="shared" ref="AG6:AI7" si="12">AH6/AH$4</f>
        <v>2.6362038664323375E-2</v>
      </c>
      <c r="AH6" s="37">
        <v>15</v>
      </c>
      <c r="AI6" s="132">
        <f t="shared" si="12"/>
        <v>7.4626865671641784E-2</v>
      </c>
      <c r="AJ6" s="37">
        <v>200</v>
      </c>
      <c r="AK6" s="132">
        <f t="shared" ref="AK6:AM7" si="13">AL6/AL$4</f>
        <v>3.1791907514450865E-2</v>
      </c>
      <c r="AL6" s="37">
        <v>22</v>
      </c>
      <c r="AM6" s="132">
        <f t="shared" si="13"/>
        <v>3.9845758354755782E-2</v>
      </c>
      <c r="AN6" s="37">
        <v>31</v>
      </c>
      <c r="AO6" s="132">
        <f t="shared" ref="AO6:AQ7" si="14">AP6/AP$4</f>
        <v>0.12907608695652173</v>
      </c>
      <c r="AP6" s="37">
        <v>95</v>
      </c>
      <c r="AQ6" s="132">
        <f t="shared" si="14"/>
        <v>0.10970464135021098</v>
      </c>
      <c r="AR6" s="37">
        <v>52</v>
      </c>
      <c r="AS6" s="132">
        <f t="shared" ref="AS6:AU7" si="15">AT6/AT$4</f>
        <v>0.1518061271147691</v>
      </c>
      <c r="AT6" s="37">
        <v>332</v>
      </c>
      <c r="AU6" s="132">
        <f t="shared" si="15"/>
        <v>0.14336917562724014</v>
      </c>
      <c r="AV6" s="37">
        <v>80</v>
      </c>
      <c r="AW6" s="132">
        <f t="shared" ref="AW6:AY7" si="16">AX6/AX$4</f>
        <v>0.11764705882352941</v>
      </c>
      <c r="AX6" s="37">
        <v>76</v>
      </c>
      <c r="AY6" s="132">
        <f t="shared" si="16"/>
        <v>0.16086235489220563</v>
      </c>
      <c r="AZ6" s="37">
        <v>97</v>
      </c>
      <c r="BA6" s="132">
        <f t="shared" ref="BA6:BC7" si="17">BB6/BB$4</f>
        <v>0.20789473684210527</v>
      </c>
      <c r="BB6" s="37">
        <v>79</v>
      </c>
      <c r="BC6" s="132">
        <f t="shared" si="17"/>
        <v>0.14616657473800332</v>
      </c>
      <c r="BD6" s="37">
        <v>265</v>
      </c>
      <c r="BE6" s="132">
        <f t="shared" ref="BE6:BG7" si="18">BF6/BF$4</f>
        <v>0.20909090909090908</v>
      </c>
      <c r="BF6" s="37">
        <v>92</v>
      </c>
      <c r="BG6" s="132">
        <f t="shared" si="18"/>
        <v>0.17647058823529413</v>
      </c>
      <c r="BH6" s="37">
        <v>93</v>
      </c>
    </row>
    <row r="7" spans="2:60" x14ac:dyDescent="0.25">
      <c r="B7" s="22" t="s">
        <v>319</v>
      </c>
      <c r="C7" s="133">
        <f t="shared" si="0"/>
        <v>6.5413627848791983E-2</v>
      </c>
      <c r="D7" s="134">
        <v>74.017613146999295</v>
      </c>
      <c r="E7" s="135">
        <f t="shared" si="1"/>
        <v>4.2846910744873644E-2</v>
      </c>
      <c r="F7" s="136">
        <v>53.763489511363304</v>
      </c>
      <c r="G7" s="135">
        <f t="shared" si="2"/>
        <v>2.8915654488743774E-2</v>
      </c>
      <c r="H7" s="136">
        <v>26.364455208856398</v>
      </c>
      <c r="I7" s="135">
        <f t="shared" si="3"/>
        <v>5.8658631513635123E-2</v>
      </c>
      <c r="J7" s="136">
        <v>52.194274344937995</v>
      </c>
      <c r="K7" s="135">
        <f t="shared" si="4"/>
        <v>4.0098837130852612E-2</v>
      </c>
      <c r="L7" s="136">
        <v>40.211514863190295</v>
      </c>
      <c r="M7" s="135">
        <f t="shared" si="5"/>
        <v>2.922018194863648E-2</v>
      </c>
      <c r="N7" s="136">
        <v>31.188190423059098</v>
      </c>
      <c r="O7" s="135">
        <f t="shared" si="6"/>
        <v>4.1229343628450738E-2</v>
      </c>
      <c r="P7" s="136">
        <v>29.006451187016602</v>
      </c>
      <c r="Q7" s="135">
        <f t="shared" si="7"/>
        <v>-2.9365046367015369E-3</v>
      </c>
      <c r="R7" s="136">
        <v>-2.2573498443252049</v>
      </c>
      <c r="S7" s="135">
        <f t="shared" si="8"/>
        <v>-6.5502183406113534E-3</v>
      </c>
      <c r="T7" s="136">
        <v>-6</v>
      </c>
      <c r="U7" s="137">
        <f t="shared" si="8"/>
        <v>-2.7397260273972601E-2</v>
      </c>
      <c r="V7" s="138">
        <v>-26</v>
      </c>
      <c r="W7" s="137">
        <f t="shared" si="9"/>
        <v>-3.880597014925373E-2</v>
      </c>
      <c r="X7" s="138">
        <v>-26</v>
      </c>
      <c r="Y7" s="137">
        <f t="shared" si="10"/>
        <v>-2.1140294682895581E-2</v>
      </c>
      <c r="Z7" s="138">
        <v>-66</v>
      </c>
      <c r="AA7" s="137">
        <f t="shared" si="10"/>
        <v>-4.0629095674967232E-2</v>
      </c>
      <c r="AB7" s="138">
        <v>-31</v>
      </c>
      <c r="AC7" s="137">
        <f t="shared" si="11"/>
        <v>-3.1076581576026639E-2</v>
      </c>
      <c r="AD7" s="138">
        <v>-28</v>
      </c>
      <c r="AE7" s="137">
        <f t="shared" si="11"/>
        <v>-1.4623172103487065E-2</v>
      </c>
      <c r="AF7" s="138">
        <v>-13</v>
      </c>
      <c r="AG7" s="137">
        <f t="shared" si="12"/>
        <v>8.7873462214411256E-3</v>
      </c>
      <c r="AH7" s="138">
        <v>5</v>
      </c>
      <c r="AI7" s="137">
        <f t="shared" si="12"/>
        <v>2.2761194029850745E-2</v>
      </c>
      <c r="AJ7" s="138">
        <v>61</v>
      </c>
      <c r="AK7" s="137">
        <f t="shared" si="13"/>
        <v>2.1676300578034682E-2</v>
      </c>
      <c r="AL7" s="138">
        <v>15</v>
      </c>
      <c r="AM7" s="137">
        <f t="shared" si="13"/>
        <v>1.4138817480719794E-2</v>
      </c>
      <c r="AN7" s="138">
        <v>11</v>
      </c>
      <c r="AO7" s="137">
        <f t="shared" si="14"/>
        <v>2.1739130434782608E-2</v>
      </c>
      <c r="AP7" s="138">
        <v>16</v>
      </c>
      <c r="AQ7" s="137">
        <f t="shared" si="14"/>
        <v>4.2194092827004218E-2</v>
      </c>
      <c r="AR7" s="138">
        <v>20</v>
      </c>
      <c r="AS7" s="137">
        <f t="shared" si="15"/>
        <v>4.2524005486968448E-2</v>
      </c>
      <c r="AT7" s="138">
        <v>93</v>
      </c>
      <c r="AU7" s="137">
        <f t="shared" si="15"/>
        <v>3.9426523297491037E-2</v>
      </c>
      <c r="AV7" s="138">
        <v>22</v>
      </c>
      <c r="AW7" s="137">
        <f t="shared" si="16"/>
        <v>5.5727554179566562E-2</v>
      </c>
      <c r="AX7" s="138">
        <v>36</v>
      </c>
      <c r="AY7" s="137">
        <f t="shared" si="16"/>
        <v>4.1459369817578771E-2</v>
      </c>
      <c r="AZ7" s="138">
        <v>25</v>
      </c>
      <c r="BA7" s="137">
        <f t="shared" si="17"/>
        <v>2.6315789473684209E-2</v>
      </c>
      <c r="BB7" s="138">
        <v>10</v>
      </c>
      <c r="BC7" s="137">
        <f t="shared" si="17"/>
        <v>1.1031439602868174E-2</v>
      </c>
      <c r="BD7" s="138">
        <v>20</v>
      </c>
      <c r="BE7" s="137">
        <f t="shared" si="18"/>
        <v>-4.5454545454545452E-3</v>
      </c>
      <c r="BF7" s="138">
        <v>-2</v>
      </c>
      <c r="BG7" s="137">
        <f t="shared" si="18"/>
        <v>1.8975332068311196E-3</v>
      </c>
      <c r="BH7" s="138">
        <v>1</v>
      </c>
    </row>
    <row r="8" spans="2:60" s="145" customFormat="1" x14ac:dyDescent="0.25">
      <c r="B8" s="26" t="s">
        <v>320</v>
      </c>
      <c r="C8" s="139">
        <f>SUM(C5:C7)</f>
        <v>7.1220257138110352E-2</v>
      </c>
      <c r="D8" s="140">
        <f>SUM(D4:D7)</f>
        <v>1212.1200000000006</v>
      </c>
      <c r="E8" s="141">
        <f>SUM(E5:E7)</f>
        <v>2.9876129778821724E-2</v>
      </c>
      <c r="F8" s="142">
        <f>SUM(F4:F7)</f>
        <v>1292.269</v>
      </c>
      <c r="G8" s="141">
        <f>SUM(G5:G7)</f>
        <v>-6.898662054397528E-4</v>
      </c>
      <c r="H8" s="142">
        <f>SUM(H4:H7)</f>
        <v>911.14199999999994</v>
      </c>
      <c r="I8" s="141">
        <f>SUM(I5:I7)</f>
        <v>0.17464432898739823</v>
      </c>
      <c r="J8" s="142">
        <f>SUM(J4:J7)</f>
        <v>1045.1950000000002</v>
      </c>
      <c r="K8" s="141">
        <f>SUM(K5:K7)</f>
        <v>0.12836130473369867</v>
      </c>
      <c r="L8" s="142">
        <f>SUM(L4:L7)</f>
        <v>1131.5319999999999</v>
      </c>
      <c r="M8" s="141">
        <f>SUM(M5:M7)</f>
        <v>0.17560296472294498</v>
      </c>
      <c r="N8" s="142">
        <f>SUM(N4:N7)</f>
        <v>1254.7810000000002</v>
      </c>
      <c r="O8" s="141">
        <f>SUM(O5:O7)</f>
        <v>0.29597790598673224</v>
      </c>
      <c r="P8" s="142">
        <f>SUM(P4:P7)</f>
        <v>911.77099999999962</v>
      </c>
      <c r="Q8" s="141">
        <f>SUM(Q5:Q7)</f>
        <v>0.15752159433864063</v>
      </c>
      <c r="R8" s="142">
        <f>SUM(R4:R7)</f>
        <v>889.8099999999996</v>
      </c>
      <c r="S8" s="141">
        <f>SUM(S5:S7)</f>
        <v>9.606986899563319E-2</v>
      </c>
      <c r="T8" s="142">
        <f>SUM(T4:T7)</f>
        <v>1004</v>
      </c>
      <c r="U8" s="143">
        <f>SUM(U5:U7)</f>
        <v>0.12539515279241306</v>
      </c>
      <c r="V8" s="144">
        <f>SUM(V4:V7)</f>
        <v>1068</v>
      </c>
      <c r="W8" s="143">
        <f t="shared" ref="W8:BH8" si="19">SUM(W4:W7)</f>
        <v>5.0746268656716415E-2</v>
      </c>
      <c r="X8" s="144">
        <f t="shared" si="19"/>
        <v>704</v>
      </c>
      <c r="Y8" s="143">
        <f t="shared" si="19"/>
        <v>5.829596412556054E-2</v>
      </c>
      <c r="Z8" s="144">
        <f t="shared" si="19"/>
        <v>3304</v>
      </c>
      <c r="AA8" s="143">
        <f t="shared" si="19"/>
        <v>7.8636959370904369E-3</v>
      </c>
      <c r="AB8" s="144">
        <f t="shared" si="19"/>
        <v>769</v>
      </c>
      <c r="AC8" s="143">
        <f t="shared" si="19"/>
        <v>1.6648168701442843E-2</v>
      </c>
      <c r="AD8" s="144">
        <f t="shared" si="19"/>
        <v>916</v>
      </c>
      <c r="AE8" s="143">
        <f t="shared" si="19"/>
        <v>6.6366704161979762E-2</v>
      </c>
      <c r="AF8" s="144">
        <f t="shared" si="19"/>
        <v>948</v>
      </c>
      <c r="AG8" s="143">
        <f t="shared" si="19"/>
        <v>0.1757469244288225</v>
      </c>
      <c r="AH8" s="144">
        <f t="shared" si="19"/>
        <v>669</v>
      </c>
      <c r="AI8" s="143">
        <f t="shared" si="19"/>
        <v>0.16492537313432834</v>
      </c>
      <c r="AJ8" s="144">
        <f t="shared" si="19"/>
        <v>3122</v>
      </c>
      <c r="AK8" s="143">
        <f t="shared" si="19"/>
        <v>0.10260115606936417</v>
      </c>
      <c r="AL8" s="144">
        <f t="shared" si="19"/>
        <v>763</v>
      </c>
      <c r="AM8" s="143">
        <f t="shared" si="19"/>
        <v>0.15809768637532134</v>
      </c>
      <c r="AN8" s="144">
        <f t="shared" si="19"/>
        <v>901</v>
      </c>
      <c r="AO8" s="143">
        <f t="shared" si="19"/>
        <v>0.2078804347826087</v>
      </c>
      <c r="AP8" s="144">
        <f t="shared" si="19"/>
        <v>889</v>
      </c>
      <c r="AQ8" s="143">
        <f t="shared" si="19"/>
        <v>0.20042194092827004</v>
      </c>
      <c r="AR8" s="144">
        <f t="shared" si="19"/>
        <v>569</v>
      </c>
      <c r="AS8" s="143">
        <f t="shared" si="19"/>
        <v>0.22542295381801555</v>
      </c>
      <c r="AT8" s="144">
        <f t="shared" si="19"/>
        <v>2680</v>
      </c>
      <c r="AU8" s="143">
        <f t="shared" si="19"/>
        <v>0.24193548387096775</v>
      </c>
      <c r="AV8" s="144">
        <f t="shared" si="19"/>
        <v>693</v>
      </c>
      <c r="AW8" s="143">
        <f t="shared" si="19"/>
        <v>0.2043343653250774</v>
      </c>
      <c r="AX8" s="144">
        <f t="shared" si="19"/>
        <v>778</v>
      </c>
      <c r="AY8" s="143">
        <f t="shared" si="19"/>
        <v>0.22056384742951907</v>
      </c>
      <c r="AZ8" s="144">
        <f>SUM(AZ4:AZ7)</f>
        <v>736</v>
      </c>
      <c r="BA8" s="143">
        <f t="shared" si="19"/>
        <v>0.2473684210526316</v>
      </c>
      <c r="BB8" s="144">
        <f>SUM(BB4:BB7)</f>
        <v>474</v>
      </c>
      <c r="BC8" s="143">
        <f t="shared" si="19"/>
        <v>0.20628792057363488</v>
      </c>
      <c r="BD8" s="144">
        <f t="shared" si="19"/>
        <v>2187</v>
      </c>
      <c r="BE8" s="143">
        <f t="shared" si="19"/>
        <v>0.26818181818181819</v>
      </c>
      <c r="BF8" s="144">
        <f t="shared" si="19"/>
        <v>558</v>
      </c>
      <c r="BG8" s="143">
        <f t="shared" si="19"/>
        <v>0.22580645161290325</v>
      </c>
      <c r="BH8" s="144">
        <f t="shared" si="19"/>
        <v>646</v>
      </c>
    </row>
    <row r="9" spans="2:60" x14ac:dyDescent="0.25">
      <c r="B9" s="127"/>
      <c r="C9" s="146"/>
      <c r="D9" s="146"/>
    </row>
    <row r="10" spans="2:60" x14ac:dyDescent="0.25">
      <c r="B10" s="127"/>
      <c r="C10" s="146"/>
      <c r="D10" s="146"/>
    </row>
    <row r="11" spans="2:60" x14ac:dyDescent="0.25">
      <c r="B11" s="127"/>
      <c r="C11" s="128" t="s">
        <v>85</v>
      </c>
      <c r="D11" s="128" t="s">
        <v>85</v>
      </c>
      <c r="E11" s="129" t="s">
        <v>86</v>
      </c>
      <c r="F11" s="129" t="s">
        <v>86</v>
      </c>
      <c r="G11" s="129" t="s">
        <v>87</v>
      </c>
      <c r="H11" s="129" t="s">
        <v>87</v>
      </c>
      <c r="I11" s="129" t="s">
        <v>88</v>
      </c>
      <c r="J11" s="129" t="s">
        <v>88</v>
      </c>
      <c r="K11" s="129" t="s">
        <v>89</v>
      </c>
      <c r="L11" s="129" t="s">
        <v>89</v>
      </c>
      <c r="M11" s="129" t="s">
        <v>90</v>
      </c>
      <c r="N11" s="129" t="s">
        <v>90</v>
      </c>
      <c r="O11" s="129" t="s">
        <v>91</v>
      </c>
      <c r="P11" s="129" t="s">
        <v>91</v>
      </c>
      <c r="Q11" s="129" t="s">
        <v>92</v>
      </c>
      <c r="R11" s="129" t="s">
        <v>92</v>
      </c>
      <c r="S11" s="129" t="s">
        <v>93</v>
      </c>
      <c r="T11" s="129" t="s">
        <v>93</v>
      </c>
      <c r="U11" s="13" t="s">
        <v>94</v>
      </c>
      <c r="V11" s="13" t="s">
        <v>94</v>
      </c>
      <c r="W11" s="13" t="s">
        <v>95</v>
      </c>
      <c r="X11" s="13" t="s">
        <v>95</v>
      </c>
      <c r="Y11" s="13" t="s">
        <v>96</v>
      </c>
      <c r="Z11" s="13" t="s">
        <v>96</v>
      </c>
      <c r="AA11" s="13" t="s">
        <v>97</v>
      </c>
      <c r="AB11" s="13" t="s">
        <v>97</v>
      </c>
      <c r="AC11" s="13" t="s">
        <v>98</v>
      </c>
      <c r="AD11" s="13" t="s">
        <v>98</v>
      </c>
      <c r="AE11" s="13" t="s">
        <v>99</v>
      </c>
      <c r="AF11" s="13" t="s">
        <v>99</v>
      </c>
      <c r="AG11" s="13" t="s">
        <v>100</v>
      </c>
      <c r="AH11" s="13" t="s">
        <v>100</v>
      </c>
      <c r="AI11" s="13" t="s">
        <v>101</v>
      </c>
      <c r="AJ11" s="13" t="s">
        <v>101</v>
      </c>
      <c r="AK11" s="13" t="s">
        <v>102</v>
      </c>
      <c r="AL11" s="13" t="s">
        <v>102</v>
      </c>
      <c r="AM11" s="13" t="s">
        <v>103</v>
      </c>
      <c r="AN11" s="13" t="s">
        <v>103</v>
      </c>
      <c r="AO11" s="13" t="s">
        <v>104</v>
      </c>
      <c r="AP11" s="13" t="s">
        <v>104</v>
      </c>
      <c r="AQ11" s="13" t="s">
        <v>105</v>
      </c>
      <c r="AR11" s="13" t="s">
        <v>105</v>
      </c>
      <c r="AS11" s="13" t="s">
        <v>106</v>
      </c>
      <c r="AT11" s="13" t="s">
        <v>106</v>
      </c>
      <c r="AU11" s="13" t="s">
        <v>107</v>
      </c>
      <c r="AV11" s="13" t="s">
        <v>107</v>
      </c>
      <c r="AW11" s="13" t="s">
        <v>108</v>
      </c>
      <c r="AX11" s="13" t="s">
        <v>108</v>
      </c>
      <c r="AY11" s="13" t="s">
        <v>109</v>
      </c>
      <c r="AZ11" s="13" t="s">
        <v>109</v>
      </c>
      <c r="BA11" s="13" t="s">
        <v>110</v>
      </c>
      <c r="BB11" s="13" t="s">
        <v>110</v>
      </c>
      <c r="BC11" s="13" t="s">
        <v>111</v>
      </c>
      <c r="BD11" s="13" t="s">
        <v>111</v>
      </c>
      <c r="BE11" s="13" t="s">
        <v>112</v>
      </c>
      <c r="BF11" s="13" t="s">
        <v>112</v>
      </c>
      <c r="BG11" s="13" t="s">
        <v>113</v>
      </c>
      <c r="BH11" s="13" t="s">
        <v>113</v>
      </c>
    </row>
    <row r="12" spans="2:60" x14ac:dyDescent="0.25">
      <c r="B12" s="16" t="s">
        <v>321</v>
      </c>
      <c r="C12" s="17" t="s">
        <v>315</v>
      </c>
      <c r="D12" s="17" t="s">
        <v>316</v>
      </c>
      <c r="E12" s="18" t="s">
        <v>315</v>
      </c>
      <c r="F12" s="18" t="s">
        <v>316</v>
      </c>
      <c r="G12" s="18" t="s">
        <v>315</v>
      </c>
      <c r="H12" s="18" t="s">
        <v>316</v>
      </c>
      <c r="I12" s="18" t="s">
        <v>315</v>
      </c>
      <c r="J12" s="18" t="s">
        <v>316</v>
      </c>
      <c r="K12" s="18" t="s">
        <v>315</v>
      </c>
      <c r="L12" s="18" t="s">
        <v>316</v>
      </c>
      <c r="M12" s="18" t="s">
        <v>315</v>
      </c>
      <c r="N12" s="18" t="s">
        <v>316</v>
      </c>
      <c r="O12" s="18" t="s">
        <v>315</v>
      </c>
      <c r="P12" s="18" t="s">
        <v>316</v>
      </c>
      <c r="Q12" s="18" t="s">
        <v>315</v>
      </c>
      <c r="R12" s="18" t="s">
        <v>316</v>
      </c>
      <c r="S12" s="18" t="s">
        <v>315</v>
      </c>
      <c r="T12" s="18" t="s">
        <v>316</v>
      </c>
      <c r="U12" s="16" t="s">
        <v>315</v>
      </c>
      <c r="V12" s="16" t="s">
        <v>316</v>
      </c>
      <c r="W12" s="16" t="s">
        <v>315</v>
      </c>
      <c r="X12" s="16" t="s">
        <v>316</v>
      </c>
      <c r="Y12" s="16" t="s">
        <v>315</v>
      </c>
      <c r="Z12" s="16" t="s">
        <v>316</v>
      </c>
      <c r="AA12" s="16" t="s">
        <v>315</v>
      </c>
      <c r="AB12" s="16" t="s">
        <v>316</v>
      </c>
      <c r="AC12" s="16" t="s">
        <v>315</v>
      </c>
      <c r="AD12" s="16" t="s">
        <v>316</v>
      </c>
      <c r="AE12" s="16" t="s">
        <v>315</v>
      </c>
      <c r="AF12" s="16" t="s">
        <v>316</v>
      </c>
      <c r="AG12" s="16" t="s">
        <v>315</v>
      </c>
      <c r="AH12" s="16" t="s">
        <v>316</v>
      </c>
      <c r="AI12" s="16" t="s">
        <v>315</v>
      </c>
      <c r="AJ12" s="16" t="s">
        <v>316</v>
      </c>
      <c r="AK12" s="16" t="s">
        <v>315</v>
      </c>
      <c r="AL12" s="16" t="s">
        <v>316</v>
      </c>
      <c r="AM12" s="16" t="s">
        <v>315</v>
      </c>
      <c r="AN12" s="16" t="s">
        <v>316</v>
      </c>
      <c r="AO12" s="16" t="s">
        <v>315</v>
      </c>
      <c r="AP12" s="16" t="s">
        <v>316</v>
      </c>
      <c r="AQ12" s="16" t="s">
        <v>315</v>
      </c>
      <c r="AR12" s="16" t="s">
        <v>316</v>
      </c>
      <c r="AS12" s="16" t="s">
        <v>315</v>
      </c>
      <c r="AT12" s="16" t="s">
        <v>316</v>
      </c>
      <c r="AU12" s="16" t="s">
        <v>315</v>
      </c>
      <c r="AV12" s="16" t="s">
        <v>316</v>
      </c>
      <c r="AW12" s="16" t="s">
        <v>315</v>
      </c>
      <c r="AX12" s="16" t="s">
        <v>316</v>
      </c>
      <c r="AY12" s="16" t="s">
        <v>315</v>
      </c>
      <c r="AZ12" s="16" t="s">
        <v>316</v>
      </c>
      <c r="BA12" s="16" t="s">
        <v>315</v>
      </c>
      <c r="BB12" s="16" t="s">
        <v>316</v>
      </c>
      <c r="BC12" s="16" t="s">
        <v>315</v>
      </c>
      <c r="BD12" s="16" t="s">
        <v>316</v>
      </c>
      <c r="BE12" s="16" t="s">
        <v>315</v>
      </c>
      <c r="BF12" s="16" t="s">
        <v>316</v>
      </c>
      <c r="BG12" s="16" t="s">
        <v>315</v>
      </c>
      <c r="BH12" s="16" t="s">
        <v>316</v>
      </c>
    </row>
    <row r="13" spans="2:60" x14ac:dyDescent="0.25">
      <c r="B13" s="15" t="s">
        <v>317</v>
      </c>
      <c r="C13" s="146"/>
      <c r="D13" s="35">
        <v>831.20800000000008</v>
      </c>
      <c r="F13" s="36">
        <v>1020.979</v>
      </c>
      <c r="H13" s="36">
        <v>773.36500000000001</v>
      </c>
      <c r="J13" s="36">
        <v>658.25900000000001</v>
      </c>
      <c r="L13" s="36">
        <v>746.327</v>
      </c>
      <c r="N13" s="36">
        <v>849.91</v>
      </c>
      <c r="P13" s="36">
        <v>563.09100000000001</v>
      </c>
      <c r="R13" s="36">
        <v>584.2510000000002</v>
      </c>
      <c r="T13" s="36">
        <v>694</v>
      </c>
      <c r="V13" s="37">
        <v>753</v>
      </c>
      <c r="W13" s="2"/>
      <c r="X13" s="37">
        <v>539</v>
      </c>
      <c r="Y13" s="2"/>
      <c r="Z13" s="37">
        <v>2358</v>
      </c>
      <c r="AA13" s="2"/>
      <c r="AB13" s="37">
        <v>554</v>
      </c>
      <c r="AC13" s="2"/>
      <c r="AD13" s="37">
        <v>671</v>
      </c>
      <c r="AE13" s="2"/>
      <c r="AF13" s="37">
        <v>688</v>
      </c>
      <c r="AG13" s="2"/>
      <c r="AH13" s="37">
        <v>445</v>
      </c>
      <c r="AI13" s="2"/>
      <c r="AJ13" s="37">
        <v>2023</v>
      </c>
      <c r="AK13" s="2"/>
      <c r="AL13" s="37">
        <v>516</v>
      </c>
      <c r="AM13" s="2"/>
      <c r="AN13" s="37">
        <v>575</v>
      </c>
      <c r="AO13" s="2"/>
      <c r="AP13" s="37">
        <v>565</v>
      </c>
      <c r="AQ13" s="2"/>
      <c r="AR13" s="37">
        <v>368</v>
      </c>
      <c r="AS13" s="2"/>
      <c r="AT13" s="37">
        <v>1568</v>
      </c>
      <c r="AU13" s="2"/>
      <c r="AV13" s="37">
        <v>382</v>
      </c>
      <c r="AW13" s="2"/>
      <c r="AX13" s="37">
        <v>457</v>
      </c>
      <c r="AY13" s="2"/>
      <c r="AZ13" s="37">
        <v>430</v>
      </c>
      <c r="BA13" s="2"/>
      <c r="BB13" s="37">
        <v>299</v>
      </c>
      <c r="BC13" s="2"/>
      <c r="BD13" s="37">
        <v>1341</v>
      </c>
      <c r="BE13" s="2"/>
      <c r="BF13" s="37">
        <v>298</v>
      </c>
      <c r="BG13" s="2"/>
      <c r="BH13" s="37">
        <v>387</v>
      </c>
    </row>
    <row r="14" spans="2:60" x14ac:dyDescent="0.25">
      <c r="B14" s="15" t="s">
        <v>53</v>
      </c>
      <c r="C14" s="130">
        <f>D14/D$13</f>
        <v>-3.9209793411289329E-2</v>
      </c>
      <c r="D14" s="35">
        <v>-32.591493961810983</v>
      </c>
      <c r="E14" s="131">
        <f>F14/F$13</f>
        <v>-7.7170567300135468E-2</v>
      </c>
      <c r="F14" s="36">
        <v>-78.789528631525016</v>
      </c>
      <c r="G14" s="131">
        <f>H14/H$13</f>
        <v>-0.13585882057975082</v>
      </c>
      <c r="H14" s="36">
        <v>-105.06845677765899</v>
      </c>
      <c r="I14" s="131">
        <f>J14/J$13</f>
        <v>5.5047279283623886E-2</v>
      </c>
      <c r="J14" s="36">
        <v>36.235367013958978</v>
      </c>
      <c r="K14" s="131">
        <f>L14/L$13</f>
        <v>5.4543822682140648E-2</v>
      </c>
      <c r="L14" s="36">
        <v>40.707527550893985</v>
      </c>
      <c r="M14" s="131">
        <f>N14/N$13</f>
        <v>0.15335352692707233</v>
      </c>
      <c r="N14" s="36">
        <v>130.33669607058803</v>
      </c>
      <c r="O14" s="131">
        <f>P14/P$13</f>
        <v>0.29686605230216428</v>
      </c>
      <c r="P14" s="36">
        <v>167.16260225687799</v>
      </c>
      <c r="Q14" s="131">
        <f>R14/R$13</f>
        <v>7.9283785816296345E-2</v>
      </c>
      <c r="R14" s="36">
        <v>46.321631146956975</v>
      </c>
      <c r="S14" s="131">
        <f>T14/T$13</f>
        <v>4.1786743515850142E-2</v>
      </c>
      <c r="T14" s="36">
        <v>29</v>
      </c>
      <c r="U14" s="132">
        <f>V14/V$13</f>
        <v>0.11819389110225764</v>
      </c>
      <c r="V14" s="37">
        <v>89</v>
      </c>
      <c r="W14" s="132">
        <f>X14/X$13</f>
        <v>7.792207792207792E-2</v>
      </c>
      <c r="X14" s="37">
        <v>42</v>
      </c>
      <c r="Y14" s="132">
        <f>Z14/Z$13</f>
        <v>0.10305343511450382</v>
      </c>
      <c r="Z14" s="37">
        <v>243</v>
      </c>
      <c r="AA14" s="132">
        <f>AB14/AB$13</f>
        <v>9.7472924187725629E-2</v>
      </c>
      <c r="AB14" s="37">
        <v>54</v>
      </c>
      <c r="AC14" s="132">
        <f>AD14/AD$13</f>
        <v>6.7064083457526083E-2</v>
      </c>
      <c r="AD14" s="37">
        <v>45</v>
      </c>
      <c r="AE14" s="132">
        <f>AF14/AF$13</f>
        <v>9.8837209302325577E-2</v>
      </c>
      <c r="AF14" s="37">
        <v>68</v>
      </c>
      <c r="AG14" s="132">
        <f>AH14/AH$13</f>
        <v>0.17078651685393259</v>
      </c>
      <c r="AH14" s="37">
        <v>76</v>
      </c>
      <c r="AI14" s="132">
        <f>AJ14/AJ$13</f>
        <v>4.9925852694018787E-2</v>
      </c>
      <c r="AJ14" s="37">
        <v>101</v>
      </c>
      <c r="AK14" s="132">
        <f>AL14/AL$13</f>
        <v>1.7441860465116279E-2</v>
      </c>
      <c r="AL14" s="37">
        <v>9</v>
      </c>
      <c r="AM14" s="132">
        <f>AN14/AN$13</f>
        <v>0.10434782608695652</v>
      </c>
      <c r="AN14" s="37">
        <v>60</v>
      </c>
      <c r="AO14" s="132">
        <f>AP14/AP$13</f>
        <v>3.5398230088495575E-2</v>
      </c>
      <c r="AP14" s="37">
        <v>20</v>
      </c>
      <c r="AQ14" s="132">
        <f>AR14/AR$13</f>
        <v>3.5326086956521736E-2</v>
      </c>
      <c r="AR14" s="37">
        <v>13</v>
      </c>
      <c r="AS14" s="132">
        <f>AT14/AT$13</f>
        <v>4.8469387755102039E-2</v>
      </c>
      <c r="AT14" s="37">
        <v>76</v>
      </c>
      <c r="AU14" s="132">
        <f>AV14/AV$13</f>
        <v>0.10732984293193717</v>
      </c>
      <c r="AV14" s="37">
        <v>41</v>
      </c>
      <c r="AW14" s="132">
        <f>AX14/AX$13</f>
        <v>4.5951859956236324E-2</v>
      </c>
      <c r="AX14" s="37">
        <v>21</v>
      </c>
      <c r="AY14" s="132">
        <f>AZ14/AZ$13</f>
        <v>5.5813953488372092E-2</v>
      </c>
      <c r="AZ14" s="37">
        <v>24</v>
      </c>
      <c r="BA14" s="132">
        <f>BB14/BB$13</f>
        <v>-3.0100334448160536E-2</v>
      </c>
      <c r="BB14" s="37">
        <v>-9</v>
      </c>
      <c r="BC14" s="132">
        <f>BD14/BD$13</f>
        <v>3.5048471290082026E-2</v>
      </c>
      <c r="BD14" s="37">
        <v>47</v>
      </c>
      <c r="BE14" s="132">
        <f>BF14/BF$13</f>
        <v>5.7046979865771813E-2</v>
      </c>
      <c r="BF14" s="37">
        <v>17</v>
      </c>
      <c r="BG14" s="132">
        <f>BH14/BH$13</f>
        <v>1.8087855297157621E-2</v>
      </c>
      <c r="BH14" s="37">
        <v>7</v>
      </c>
    </row>
    <row r="15" spans="2:60" x14ac:dyDescent="0.25">
      <c r="B15" s="15" t="s">
        <v>318</v>
      </c>
      <c r="C15" s="130">
        <f t="shared" ref="C15:C16" si="20">D15/D$13</f>
        <v>2.8593324414586962E-2</v>
      </c>
      <c r="D15" s="35">
        <v>23.767000000000003</v>
      </c>
      <c r="E15" s="131">
        <f t="shared" ref="E15:E16" si="21">F15/F$13</f>
        <v>2.4790911468306396E-2</v>
      </c>
      <c r="F15" s="36">
        <v>25.310999999999996</v>
      </c>
      <c r="G15" s="131">
        <f t="shared" ref="G15:G16" si="22">H15/H$13</f>
        <v>1.8648374312258766E-2</v>
      </c>
      <c r="H15" s="36">
        <v>14.422000000000001</v>
      </c>
      <c r="I15" s="131">
        <f t="shared" ref="I15:I16" si="23">J15/J$13</f>
        <v>4.4479452616675193E-2</v>
      </c>
      <c r="J15" s="36">
        <v>29.278999999999996</v>
      </c>
      <c r="K15" s="131">
        <f t="shared" ref="K15:K16" si="24">L15/L$13</f>
        <v>2.4264163027734494E-2</v>
      </c>
      <c r="L15" s="36">
        <v>18.109000000000002</v>
      </c>
      <c r="M15" s="131">
        <f t="shared" ref="M15:M16" si="25">N15/N$13</f>
        <v>2.1767010624654373E-2</v>
      </c>
      <c r="N15" s="36">
        <v>18.499999999999996</v>
      </c>
      <c r="O15" s="131">
        <f t="shared" ref="O15:O16" si="26">P15/P$13</f>
        <v>3.5520013639003291E-2</v>
      </c>
      <c r="P15" s="36">
        <v>20.001000000000001</v>
      </c>
      <c r="Q15" s="131">
        <f t="shared" ref="Q15:Q16" si="27">R15/R$13</f>
        <v>4.5910062627192737E-2</v>
      </c>
      <c r="R15" s="36">
        <v>26.822999999999993</v>
      </c>
      <c r="S15" s="131">
        <f t="shared" ref="S15:W16" si="28">T15/T$13</f>
        <v>3.6023054755043228E-2</v>
      </c>
      <c r="T15" s="36">
        <v>25</v>
      </c>
      <c r="U15" s="132">
        <f t="shared" si="28"/>
        <v>3.3200531208499334E-2</v>
      </c>
      <c r="V15" s="37">
        <v>25</v>
      </c>
      <c r="W15" s="132">
        <f t="shared" si="28"/>
        <v>3.7105751391465678E-3</v>
      </c>
      <c r="X15" s="37">
        <v>2</v>
      </c>
      <c r="Y15" s="132">
        <f t="shared" ref="Y15:AA16" si="29">Z15/Z$13</f>
        <v>1.0178117048346057E-2</v>
      </c>
      <c r="Z15" s="37">
        <v>24</v>
      </c>
      <c r="AA15" s="132">
        <f t="shared" si="29"/>
        <v>0</v>
      </c>
      <c r="AB15" s="37">
        <v>0</v>
      </c>
      <c r="AC15" s="132">
        <f t="shared" ref="AC15:AE16" si="30">AD15/AD$13</f>
        <v>0</v>
      </c>
      <c r="AD15" s="37">
        <v>0</v>
      </c>
      <c r="AE15" s="132">
        <f t="shared" si="30"/>
        <v>1.1627906976744186E-2</v>
      </c>
      <c r="AF15" s="37">
        <v>8</v>
      </c>
      <c r="AG15" s="132">
        <f t="shared" ref="AG15:AI16" si="31">AH15/AH$13</f>
        <v>3.3707865168539325E-2</v>
      </c>
      <c r="AH15" s="37">
        <v>15</v>
      </c>
      <c r="AI15" s="132">
        <f t="shared" si="31"/>
        <v>9.8863074641621349E-2</v>
      </c>
      <c r="AJ15" s="37">
        <v>200</v>
      </c>
      <c r="AK15" s="132">
        <f t="shared" ref="AK15:AM16" si="32">AL15/AL$13</f>
        <v>4.2635658914728682E-2</v>
      </c>
      <c r="AL15" s="37">
        <v>22</v>
      </c>
      <c r="AM15" s="132">
        <f t="shared" si="32"/>
        <v>5.3913043478260869E-2</v>
      </c>
      <c r="AN15" s="37">
        <v>31</v>
      </c>
      <c r="AO15" s="132">
        <f t="shared" ref="AO15:AQ16" si="33">AP15/AP$13</f>
        <v>0.16814159292035399</v>
      </c>
      <c r="AP15" s="37">
        <v>95</v>
      </c>
      <c r="AQ15" s="132">
        <f t="shared" si="33"/>
        <v>0.14130434782608695</v>
      </c>
      <c r="AR15" s="37">
        <v>52</v>
      </c>
      <c r="AS15" s="132">
        <f t="shared" ref="AS15:AU16" si="34">AT15/AT$13</f>
        <v>0.20599489795918369</v>
      </c>
      <c r="AT15" s="37">
        <v>323</v>
      </c>
      <c r="AU15" s="132">
        <f t="shared" si="34"/>
        <v>0.20942408376963351</v>
      </c>
      <c r="AV15" s="37">
        <v>80</v>
      </c>
      <c r="AW15" s="132">
        <f t="shared" ref="AW15:AY16" si="35">AX15/AX$13</f>
        <v>0.16630196936542668</v>
      </c>
      <c r="AX15" s="37">
        <v>76</v>
      </c>
      <c r="AY15" s="132">
        <f t="shared" si="35"/>
        <v>0.22093023255813954</v>
      </c>
      <c r="AZ15" s="37">
        <v>95</v>
      </c>
      <c r="BA15" s="132">
        <f t="shared" ref="BA15:BC16" si="36">BB15/BB$13</f>
        <v>0.24080267558528429</v>
      </c>
      <c r="BB15" s="37">
        <v>72</v>
      </c>
      <c r="BC15" s="132">
        <f t="shared" si="36"/>
        <v>0.12751677852348994</v>
      </c>
      <c r="BD15" s="37">
        <v>171</v>
      </c>
      <c r="BE15" s="132">
        <f t="shared" ref="BE15:BG16" si="37">BF15/BF$13</f>
        <v>0.2348993288590604</v>
      </c>
      <c r="BF15" s="37">
        <v>70</v>
      </c>
      <c r="BG15" s="132">
        <f t="shared" si="37"/>
        <v>0.16279069767441862</v>
      </c>
      <c r="BH15" s="37">
        <v>63</v>
      </c>
    </row>
    <row r="16" spans="2:60" x14ac:dyDescent="0.25">
      <c r="B16" s="22" t="s">
        <v>319</v>
      </c>
      <c r="C16" s="133">
        <f t="shared" si="20"/>
        <v>4.5340629495639363E-2</v>
      </c>
      <c r="D16" s="134">
        <v>37.687493961811406</v>
      </c>
      <c r="E16" s="135">
        <f t="shared" si="21"/>
        <v>3.2453682819651532E-2</v>
      </c>
      <c r="F16" s="136">
        <v>33.134528631525001</v>
      </c>
      <c r="G16" s="135">
        <f t="shared" si="22"/>
        <v>2.3708671555680697E-2</v>
      </c>
      <c r="H16" s="136">
        <v>18.335456777659001</v>
      </c>
      <c r="I16" s="135">
        <f t="shared" si="23"/>
        <v>4.8489474486548764E-2</v>
      </c>
      <c r="J16" s="136">
        <v>31.918632986041104</v>
      </c>
      <c r="K16" s="135">
        <f t="shared" si="24"/>
        <v>3.492366274984799E-2</v>
      </c>
      <c r="L16" s="136">
        <v>26.0644724491058</v>
      </c>
      <c r="M16" s="135">
        <f t="shared" si="25"/>
        <v>2.6158421396867668E-2</v>
      </c>
      <c r="N16" s="136">
        <v>22.232303929411799</v>
      </c>
      <c r="O16" s="135">
        <f t="shared" si="26"/>
        <v>4.1042030050422222E-2</v>
      </c>
      <c r="P16" s="136">
        <v>23.110397743122299</v>
      </c>
      <c r="Q16" s="135">
        <f t="shared" si="27"/>
        <v>1.4862941664512219E-3</v>
      </c>
      <c r="R16" s="136">
        <v>0.86836885304329314</v>
      </c>
      <c r="S16" s="135">
        <f t="shared" si="28"/>
        <v>-4.3227665706051877E-3</v>
      </c>
      <c r="T16" s="136">
        <v>-3</v>
      </c>
      <c r="U16" s="137">
        <f t="shared" si="28"/>
        <v>-2.1248339973439574E-2</v>
      </c>
      <c r="V16" s="138">
        <v>-16</v>
      </c>
      <c r="W16" s="137">
        <f t="shared" si="28"/>
        <v>-3.7105751391465679E-2</v>
      </c>
      <c r="X16" s="138">
        <v>-20</v>
      </c>
      <c r="Y16" s="137">
        <f t="shared" si="29"/>
        <v>-2.3324851569126379E-2</v>
      </c>
      <c r="Z16" s="138">
        <v>-55</v>
      </c>
      <c r="AA16" s="137">
        <f t="shared" si="29"/>
        <v>-4.1516245487364621E-2</v>
      </c>
      <c r="AB16" s="138">
        <v>-23</v>
      </c>
      <c r="AC16" s="137">
        <f t="shared" si="30"/>
        <v>-3.129657228017884E-2</v>
      </c>
      <c r="AD16" s="138">
        <v>-21</v>
      </c>
      <c r="AE16" s="137">
        <f t="shared" si="30"/>
        <v>-1.8895348837209301E-2</v>
      </c>
      <c r="AF16" s="138">
        <v>-13</v>
      </c>
      <c r="AG16" s="137">
        <f t="shared" si="31"/>
        <v>4.4943820224719105E-3</v>
      </c>
      <c r="AH16" s="138">
        <v>2</v>
      </c>
      <c r="AI16" s="137">
        <f t="shared" si="31"/>
        <v>1.680672268907563E-2</v>
      </c>
      <c r="AJ16" s="138">
        <v>34</v>
      </c>
      <c r="AK16" s="137">
        <f t="shared" si="32"/>
        <v>1.3565891472868217E-2</v>
      </c>
      <c r="AL16" s="138">
        <v>7</v>
      </c>
      <c r="AM16" s="137">
        <f t="shared" si="32"/>
        <v>8.6956521739130436E-3</v>
      </c>
      <c r="AN16" s="138">
        <v>5</v>
      </c>
      <c r="AO16" s="137">
        <f t="shared" si="33"/>
        <v>1.5929203539823009E-2</v>
      </c>
      <c r="AP16" s="138">
        <v>9</v>
      </c>
      <c r="AQ16" s="137">
        <f t="shared" si="33"/>
        <v>3.5326086956521736E-2</v>
      </c>
      <c r="AR16" s="138">
        <v>13</v>
      </c>
      <c r="AS16" s="137">
        <f t="shared" si="34"/>
        <v>3.5714285714285712E-2</v>
      </c>
      <c r="AT16" s="138">
        <v>56</v>
      </c>
      <c r="AU16" s="137">
        <f t="shared" si="34"/>
        <v>3.4031413612565446E-2</v>
      </c>
      <c r="AV16" s="138">
        <v>13</v>
      </c>
      <c r="AW16" s="137">
        <f t="shared" si="35"/>
        <v>4.3763676148796497E-2</v>
      </c>
      <c r="AX16" s="138">
        <v>20</v>
      </c>
      <c r="AY16" s="137">
        <f t="shared" si="35"/>
        <v>3.7209302325581395E-2</v>
      </c>
      <c r="AZ16" s="138">
        <v>16</v>
      </c>
      <c r="BA16" s="137">
        <f t="shared" si="36"/>
        <v>2.0066889632107024E-2</v>
      </c>
      <c r="BB16" s="138">
        <v>6</v>
      </c>
      <c r="BC16" s="137">
        <f t="shared" si="36"/>
        <v>6.7114093959731542E-3</v>
      </c>
      <c r="BD16" s="138">
        <v>9</v>
      </c>
      <c r="BE16" s="137">
        <f t="shared" si="37"/>
        <v>-1.0067114093959731E-2</v>
      </c>
      <c r="BF16" s="138">
        <v>-3</v>
      </c>
      <c r="BG16" s="137">
        <f t="shared" si="37"/>
        <v>0</v>
      </c>
      <c r="BH16" s="138">
        <v>0</v>
      </c>
    </row>
    <row r="17" spans="2:60" s="145" customFormat="1" x14ac:dyDescent="0.25">
      <c r="B17" s="26" t="s">
        <v>320</v>
      </c>
      <c r="C17" s="139">
        <f>SUM(C13:C16)</f>
        <v>3.4724160498936993E-2</v>
      </c>
      <c r="D17" s="140">
        <f t="shared" ref="D17:F17" si="38">SUM(D13:D16)</f>
        <v>860.07100000000048</v>
      </c>
      <c r="E17" s="141">
        <f>SUM(E13:E16)</f>
        <v>-1.9925973012177543E-2</v>
      </c>
      <c r="F17" s="142">
        <f t="shared" si="38"/>
        <v>1000.635</v>
      </c>
      <c r="G17" s="141">
        <f>SUM(G13:G16)</f>
        <v>-9.3501774711811356E-2</v>
      </c>
      <c r="H17" s="142">
        <f t="shared" ref="H17:J17" si="39">SUM(H13:H16)</f>
        <v>701.05400000000009</v>
      </c>
      <c r="I17" s="141">
        <f>SUM(I13:I16)</f>
        <v>0.14801620638684784</v>
      </c>
      <c r="J17" s="142">
        <f t="shared" si="39"/>
        <v>755.69200000000001</v>
      </c>
      <c r="K17" s="141">
        <f>SUM(K13:K16)</f>
        <v>0.11373164845972314</v>
      </c>
      <c r="L17" s="142">
        <f t="shared" ref="L17:N17" si="40">SUM(L13:L16)</f>
        <v>831.20799999999974</v>
      </c>
      <c r="M17" s="141">
        <f>SUM(M13:M16)</f>
        <v>0.20127895894859435</v>
      </c>
      <c r="N17" s="142">
        <f t="shared" si="40"/>
        <v>1020.9789999999998</v>
      </c>
      <c r="O17" s="141">
        <f>SUM(O13:O16)</f>
        <v>0.37342809599158983</v>
      </c>
      <c r="P17" s="142">
        <f t="shared" ref="P17:R17" si="41">SUM(P13:P16)</f>
        <v>773.36500000000035</v>
      </c>
      <c r="Q17" s="141">
        <f>SUM(Q13:Q16)</f>
        <v>0.12668014260994029</v>
      </c>
      <c r="R17" s="142">
        <f t="shared" si="41"/>
        <v>658.26400000000046</v>
      </c>
      <c r="S17" s="141">
        <f>SUM(S13:S16)</f>
        <v>7.3487031700288183E-2</v>
      </c>
      <c r="T17" s="142">
        <f t="shared" ref="T17:BA17" si="42">SUM(T13:T16)</f>
        <v>745</v>
      </c>
      <c r="U17" s="143">
        <f>SUM(U13:U16)</f>
        <v>0.13014608233731739</v>
      </c>
      <c r="V17" s="144">
        <f t="shared" si="42"/>
        <v>851</v>
      </c>
      <c r="W17" s="143">
        <f t="shared" si="42"/>
        <v>4.4526901669758805E-2</v>
      </c>
      <c r="X17" s="144">
        <f t="shared" si="42"/>
        <v>563</v>
      </c>
      <c r="Y17" s="143">
        <f t="shared" si="42"/>
        <v>8.9906700593723507E-2</v>
      </c>
      <c r="Z17" s="144">
        <f t="shared" si="42"/>
        <v>2570</v>
      </c>
      <c r="AA17" s="143">
        <f t="shared" si="42"/>
        <v>5.5956678700361008E-2</v>
      </c>
      <c r="AB17" s="144">
        <f t="shared" si="42"/>
        <v>585</v>
      </c>
      <c r="AC17" s="143">
        <f t="shared" si="42"/>
        <v>3.5767511177347243E-2</v>
      </c>
      <c r="AD17" s="144">
        <f t="shared" si="42"/>
        <v>695</v>
      </c>
      <c r="AE17" s="143">
        <f t="shared" si="42"/>
        <v>9.1569767441860461E-2</v>
      </c>
      <c r="AF17" s="144">
        <f t="shared" si="42"/>
        <v>751</v>
      </c>
      <c r="AG17" s="143">
        <f t="shared" si="42"/>
        <v>0.20898876404494382</v>
      </c>
      <c r="AH17" s="144">
        <f t="shared" si="42"/>
        <v>538</v>
      </c>
      <c r="AI17" s="143">
        <f t="shared" si="42"/>
        <v>0.16559565002471577</v>
      </c>
      <c r="AJ17" s="144">
        <f t="shared" si="42"/>
        <v>2358</v>
      </c>
      <c r="AK17" s="143">
        <f t="shared" si="42"/>
        <v>7.364341085271317E-2</v>
      </c>
      <c r="AL17" s="144">
        <f t="shared" si="42"/>
        <v>554</v>
      </c>
      <c r="AM17" s="143">
        <f t="shared" si="42"/>
        <v>0.16695652173913045</v>
      </c>
      <c r="AN17" s="144">
        <f t="shared" si="42"/>
        <v>671</v>
      </c>
      <c r="AO17" s="143">
        <f t="shared" si="42"/>
        <v>0.21946902654867256</v>
      </c>
      <c r="AP17" s="144">
        <f t="shared" si="42"/>
        <v>689</v>
      </c>
      <c r="AQ17" s="143">
        <f t="shared" si="42"/>
        <v>0.2119565217391304</v>
      </c>
      <c r="AR17" s="144">
        <f t="shared" si="42"/>
        <v>446</v>
      </c>
      <c r="AS17" s="143">
        <f t="shared" si="42"/>
        <v>0.2901785714285714</v>
      </c>
      <c r="AT17" s="144">
        <f t="shared" si="42"/>
        <v>2023</v>
      </c>
      <c r="AU17" s="143">
        <f t="shared" si="42"/>
        <v>0.35078534031413611</v>
      </c>
      <c r="AV17" s="144">
        <f t="shared" si="42"/>
        <v>516</v>
      </c>
      <c r="AW17" s="143">
        <f t="shared" si="42"/>
        <v>0.25601750547045948</v>
      </c>
      <c r="AX17" s="144">
        <f t="shared" si="42"/>
        <v>574</v>
      </c>
      <c r="AY17" s="143">
        <f t="shared" si="42"/>
        <v>0.31395348837209303</v>
      </c>
      <c r="AZ17" s="144">
        <f t="shared" si="42"/>
        <v>565</v>
      </c>
      <c r="BA17" s="143">
        <f t="shared" si="42"/>
        <v>0.23076923076923078</v>
      </c>
      <c r="BB17" s="144">
        <f>SUM(BB13:BB16)</f>
        <v>368</v>
      </c>
      <c r="BC17" s="143">
        <f t="shared" ref="BC17:BH17" si="43">SUM(BC13:BC16)</f>
        <v>0.1692766592095451</v>
      </c>
      <c r="BD17" s="144">
        <f t="shared" si="43"/>
        <v>1568</v>
      </c>
      <c r="BE17" s="143">
        <f t="shared" si="43"/>
        <v>0.28187919463087246</v>
      </c>
      <c r="BF17" s="144">
        <f t="shared" si="43"/>
        <v>382</v>
      </c>
      <c r="BG17" s="143">
        <f t="shared" si="43"/>
        <v>0.18087855297157623</v>
      </c>
      <c r="BH17" s="144">
        <f t="shared" si="43"/>
        <v>457</v>
      </c>
    </row>
    <row r="18" spans="2:60" x14ac:dyDescent="0.25">
      <c r="B18" s="127"/>
      <c r="C18" s="146"/>
      <c r="D18" s="146"/>
    </row>
    <row r="19" spans="2:60" x14ac:dyDescent="0.25">
      <c r="B19" s="127"/>
      <c r="C19" s="146"/>
      <c r="D19" s="146"/>
    </row>
    <row r="20" spans="2:60" x14ac:dyDescent="0.25">
      <c r="B20" s="127"/>
      <c r="C20" s="128" t="s">
        <v>85</v>
      </c>
      <c r="D20" s="128" t="s">
        <v>85</v>
      </c>
      <c r="E20" s="129" t="s">
        <v>86</v>
      </c>
      <c r="F20" s="129" t="s">
        <v>86</v>
      </c>
      <c r="G20" s="129" t="s">
        <v>87</v>
      </c>
      <c r="H20" s="129" t="s">
        <v>87</v>
      </c>
      <c r="I20" s="129" t="s">
        <v>88</v>
      </c>
      <c r="J20" s="129" t="s">
        <v>88</v>
      </c>
      <c r="K20" s="129" t="s">
        <v>89</v>
      </c>
      <c r="L20" s="129" t="s">
        <v>89</v>
      </c>
      <c r="M20" s="129" t="s">
        <v>90</v>
      </c>
      <c r="N20" s="129" t="s">
        <v>90</v>
      </c>
      <c r="O20" s="129" t="s">
        <v>91</v>
      </c>
      <c r="P20" s="129" t="s">
        <v>91</v>
      </c>
      <c r="Q20" s="129" t="s">
        <v>92</v>
      </c>
      <c r="R20" s="129" t="s">
        <v>92</v>
      </c>
      <c r="S20" s="129" t="s">
        <v>93</v>
      </c>
      <c r="T20" s="129" t="s">
        <v>93</v>
      </c>
      <c r="U20" s="13" t="s">
        <v>94</v>
      </c>
      <c r="V20" s="13" t="s">
        <v>94</v>
      </c>
      <c r="W20" s="13" t="s">
        <v>95</v>
      </c>
      <c r="X20" s="13" t="s">
        <v>95</v>
      </c>
      <c r="Y20" s="13" t="s">
        <v>96</v>
      </c>
      <c r="Z20" s="13" t="s">
        <v>96</v>
      </c>
      <c r="AA20" s="13" t="s">
        <v>97</v>
      </c>
      <c r="AB20" s="13" t="s">
        <v>97</v>
      </c>
      <c r="AC20" s="13" t="s">
        <v>98</v>
      </c>
      <c r="AD20" s="13" t="s">
        <v>98</v>
      </c>
      <c r="AE20" s="13" t="s">
        <v>99</v>
      </c>
      <c r="AF20" s="13" t="s">
        <v>99</v>
      </c>
      <c r="AG20" s="13" t="s">
        <v>100</v>
      </c>
      <c r="AH20" s="13" t="s">
        <v>100</v>
      </c>
      <c r="AI20" s="13" t="s">
        <v>101</v>
      </c>
      <c r="AJ20" s="13" t="s">
        <v>101</v>
      </c>
      <c r="AK20" s="13" t="s">
        <v>102</v>
      </c>
      <c r="AL20" s="13" t="s">
        <v>102</v>
      </c>
      <c r="AM20" s="13" t="s">
        <v>103</v>
      </c>
      <c r="AN20" s="13" t="s">
        <v>103</v>
      </c>
      <c r="AO20" s="13" t="s">
        <v>104</v>
      </c>
      <c r="AP20" s="13" t="s">
        <v>104</v>
      </c>
      <c r="AQ20" s="13" t="s">
        <v>105</v>
      </c>
      <c r="AR20" s="13" t="s">
        <v>105</v>
      </c>
      <c r="AS20" s="13" t="s">
        <v>106</v>
      </c>
      <c r="AT20" s="13" t="s">
        <v>106</v>
      </c>
      <c r="AU20" s="13" t="s">
        <v>107</v>
      </c>
      <c r="AV20" s="13" t="s">
        <v>107</v>
      </c>
      <c r="AW20" s="13" t="s">
        <v>108</v>
      </c>
      <c r="AX20" s="13" t="s">
        <v>108</v>
      </c>
      <c r="AY20" s="13" t="s">
        <v>109</v>
      </c>
      <c r="AZ20" s="13" t="s">
        <v>109</v>
      </c>
      <c r="BA20" s="13" t="s">
        <v>110</v>
      </c>
      <c r="BB20" s="13" t="s">
        <v>110</v>
      </c>
      <c r="BC20" s="13" t="s">
        <v>111</v>
      </c>
      <c r="BD20" s="13" t="s">
        <v>111</v>
      </c>
      <c r="BE20" s="13" t="s">
        <v>112</v>
      </c>
      <c r="BF20" s="13" t="s">
        <v>112</v>
      </c>
      <c r="BG20" s="13" t="s">
        <v>113</v>
      </c>
      <c r="BH20" s="13" t="s">
        <v>113</v>
      </c>
    </row>
    <row r="21" spans="2:60" x14ac:dyDescent="0.25">
      <c r="B21" s="16" t="s">
        <v>322</v>
      </c>
      <c r="C21" s="17" t="s">
        <v>315</v>
      </c>
      <c r="D21" s="17" t="s">
        <v>316</v>
      </c>
      <c r="E21" s="18" t="s">
        <v>315</v>
      </c>
      <c r="F21" s="18" t="s">
        <v>316</v>
      </c>
      <c r="G21" s="18" t="s">
        <v>315</v>
      </c>
      <c r="H21" s="18" t="s">
        <v>316</v>
      </c>
      <c r="I21" s="18" t="s">
        <v>315</v>
      </c>
      <c r="J21" s="18" t="s">
        <v>316</v>
      </c>
      <c r="K21" s="18" t="s">
        <v>315</v>
      </c>
      <c r="L21" s="18" t="s">
        <v>316</v>
      </c>
      <c r="M21" s="18" t="s">
        <v>315</v>
      </c>
      <c r="N21" s="18" t="s">
        <v>316</v>
      </c>
      <c r="O21" s="18" t="s">
        <v>315</v>
      </c>
      <c r="P21" s="18" t="s">
        <v>316</v>
      </c>
      <c r="Q21" s="18" t="s">
        <v>315</v>
      </c>
      <c r="R21" s="18" t="s">
        <v>316</v>
      </c>
      <c r="S21" s="18" t="s">
        <v>315</v>
      </c>
      <c r="T21" s="18" t="s">
        <v>316</v>
      </c>
      <c r="U21" s="16" t="s">
        <v>315</v>
      </c>
      <c r="V21" s="16" t="s">
        <v>316</v>
      </c>
      <c r="W21" s="16" t="s">
        <v>315</v>
      </c>
      <c r="X21" s="16" t="s">
        <v>316</v>
      </c>
      <c r="Y21" s="16" t="s">
        <v>315</v>
      </c>
      <c r="Z21" s="16" t="s">
        <v>316</v>
      </c>
      <c r="AA21" s="16" t="s">
        <v>315</v>
      </c>
      <c r="AB21" s="16" t="s">
        <v>316</v>
      </c>
      <c r="AC21" s="16" t="s">
        <v>315</v>
      </c>
      <c r="AD21" s="16" t="s">
        <v>316</v>
      </c>
      <c r="AE21" s="16" t="s">
        <v>315</v>
      </c>
      <c r="AF21" s="16" t="s">
        <v>316</v>
      </c>
      <c r="AG21" s="16" t="s">
        <v>315</v>
      </c>
      <c r="AH21" s="16" t="s">
        <v>316</v>
      </c>
      <c r="AI21" s="16" t="s">
        <v>315</v>
      </c>
      <c r="AJ21" s="16" t="s">
        <v>316</v>
      </c>
      <c r="AK21" s="16" t="s">
        <v>315</v>
      </c>
      <c r="AL21" s="16" t="s">
        <v>316</v>
      </c>
      <c r="AM21" s="16" t="s">
        <v>315</v>
      </c>
      <c r="AN21" s="16" t="s">
        <v>316</v>
      </c>
      <c r="AO21" s="16" t="s">
        <v>315</v>
      </c>
      <c r="AP21" s="16" t="s">
        <v>316</v>
      </c>
      <c r="AQ21" s="16" t="s">
        <v>315</v>
      </c>
      <c r="AR21" s="16" t="s">
        <v>316</v>
      </c>
      <c r="AS21" s="16" t="s">
        <v>315</v>
      </c>
      <c r="AT21" s="16" t="s">
        <v>316</v>
      </c>
      <c r="AU21" s="16" t="s">
        <v>315</v>
      </c>
      <c r="AV21" s="16" t="s">
        <v>316</v>
      </c>
      <c r="AW21" s="16" t="s">
        <v>315</v>
      </c>
      <c r="AX21" s="16" t="s">
        <v>316</v>
      </c>
      <c r="AY21" s="16" t="s">
        <v>315</v>
      </c>
      <c r="AZ21" s="16" t="s">
        <v>316</v>
      </c>
      <c r="BA21" s="16" t="s">
        <v>315</v>
      </c>
      <c r="BB21" s="16" t="s">
        <v>316</v>
      </c>
      <c r="BC21" s="16" t="s">
        <v>315</v>
      </c>
      <c r="BD21" s="16" t="s">
        <v>316</v>
      </c>
      <c r="BE21" s="16" t="s">
        <v>315</v>
      </c>
      <c r="BF21" s="16" t="s">
        <v>316</v>
      </c>
      <c r="BG21" s="16" t="s">
        <v>315</v>
      </c>
      <c r="BH21" s="16" t="s">
        <v>316</v>
      </c>
    </row>
    <row r="22" spans="2:60" x14ac:dyDescent="0.25">
      <c r="B22" s="15" t="s">
        <v>317</v>
      </c>
      <c r="C22" s="146"/>
      <c r="D22" s="35">
        <v>337.33900000000006</v>
      </c>
      <c r="F22" s="36">
        <v>291.21199999999999</v>
      </c>
      <c r="H22" s="36">
        <v>170.94300000000001</v>
      </c>
      <c r="J22" s="36">
        <v>248.77499999999998</v>
      </c>
      <c r="L22" s="36">
        <v>281.02900000000005</v>
      </c>
      <c r="N22" s="36">
        <v>246.178</v>
      </c>
      <c r="P22" s="36">
        <v>152.488</v>
      </c>
      <c r="R22" s="36">
        <v>205.077</v>
      </c>
      <c r="T22" s="36">
        <v>249</v>
      </c>
      <c r="V22" s="37">
        <v>228</v>
      </c>
      <c r="W22" s="2"/>
      <c r="X22" s="37">
        <v>151</v>
      </c>
      <c r="Y22" s="2"/>
      <c r="Z22" s="37">
        <v>866</v>
      </c>
      <c r="AA22" s="2"/>
      <c r="AB22" s="37">
        <v>231</v>
      </c>
      <c r="AC22" s="2"/>
      <c r="AD22" s="37">
        <v>262</v>
      </c>
      <c r="AE22" s="2"/>
      <c r="AF22" s="37">
        <v>234</v>
      </c>
      <c r="AG22" s="2"/>
      <c r="AH22" s="37">
        <v>138</v>
      </c>
      <c r="AI22" s="2"/>
      <c r="AJ22" s="37">
        <v>752</v>
      </c>
      <c r="AK22" s="2"/>
      <c r="AL22" s="37">
        <v>198</v>
      </c>
      <c r="AM22" s="2"/>
      <c r="AN22" s="37">
        <v>235</v>
      </c>
      <c r="AO22" s="2"/>
      <c r="AP22" s="37">
        <v>201</v>
      </c>
      <c r="AQ22" s="2"/>
      <c r="AR22" s="37">
        <v>119</v>
      </c>
      <c r="AS22" s="2"/>
      <c r="AT22" s="37">
        <v>714</v>
      </c>
      <c r="AU22" s="2"/>
      <c r="AV22" s="37">
        <v>192</v>
      </c>
      <c r="AW22" s="2"/>
      <c r="AX22" s="37">
        <v>218</v>
      </c>
      <c r="AY22" s="2"/>
      <c r="AZ22" s="37">
        <v>207</v>
      </c>
      <c r="BA22" s="2"/>
      <c r="BB22" s="37">
        <v>96</v>
      </c>
      <c r="BC22" s="2"/>
      <c r="BD22" s="37">
        <v>560</v>
      </c>
      <c r="BE22" s="2"/>
      <c r="BF22" s="37">
        <v>158</v>
      </c>
      <c r="BG22" s="2"/>
      <c r="BH22" s="37">
        <v>167</v>
      </c>
    </row>
    <row r="23" spans="2:60" x14ac:dyDescent="0.25">
      <c r="B23" s="15" t="s">
        <v>53</v>
      </c>
      <c r="C23" s="130">
        <f>D23/D$22</f>
        <v>3.9393038303077851E-3</v>
      </c>
      <c r="D23" s="35">
        <v>1.328880814812198</v>
      </c>
      <c r="E23" s="131">
        <f>F23/F$22</f>
        <v>-0.10855308462507861</v>
      </c>
      <c r="F23" s="36">
        <v>-31.611960879838389</v>
      </c>
      <c r="G23" s="131">
        <f>H23/H$22</f>
        <v>5.6568572967612536E-2</v>
      </c>
      <c r="H23" s="36">
        <v>9.67000156880259</v>
      </c>
      <c r="I23" s="131">
        <f>J23/J$22</f>
        <v>0.13096315401910563</v>
      </c>
      <c r="J23" s="36">
        <v>32.580358641103004</v>
      </c>
      <c r="K23" s="131">
        <f>L23/L$22</f>
        <v>3.1747462311418562E-2</v>
      </c>
      <c r="L23" s="36">
        <v>8.9219575859156492</v>
      </c>
      <c r="M23" s="131">
        <f>N23/N$22</f>
        <v>5.1715074077914557E-2</v>
      </c>
      <c r="N23" s="36">
        <v>12.73111350635285</v>
      </c>
      <c r="O23" s="131">
        <f>P23/P$22</f>
        <v>-6.2280661061161535E-2</v>
      </c>
      <c r="P23" s="36">
        <v>-9.4970534438943996</v>
      </c>
      <c r="Q23" s="131">
        <f>R23/R$22</f>
        <v>-6.9882440754601427E-2</v>
      </c>
      <c r="R23" s="36">
        <v>-14.331281302631396</v>
      </c>
      <c r="S23" s="131">
        <f>T23/T$22</f>
        <v>-8.4337349397590355E-2</v>
      </c>
      <c r="T23" s="36">
        <v>-21</v>
      </c>
      <c r="U23" s="132">
        <f>V23/V$22</f>
        <v>-6.1403508771929821E-2</v>
      </c>
      <c r="V23" s="37">
        <v>-14</v>
      </c>
      <c r="W23" s="132">
        <f>X23/X$22</f>
        <v>-0.23178807947019867</v>
      </c>
      <c r="X23" s="37">
        <v>-35</v>
      </c>
      <c r="Y23" s="132">
        <f>Z23/Z$22</f>
        <v>-2.5404157043879907E-2</v>
      </c>
      <c r="Z23" s="37">
        <v>-22</v>
      </c>
      <c r="AA23" s="132">
        <f>AB23/AB$22</f>
        <v>-8.2251082251082255E-2</v>
      </c>
      <c r="AB23" s="37">
        <v>-19</v>
      </c>
      <c r="AC23" s="132">
        <f>AD23/AD$22</f>
        <v>-2.2900763358778626E-2</v>
      </c>
      <c r="AD23" s="37">
        <v>-6</v>
      </c>
      <c r="AE23" s="132">
        <f>AF23/AF$22</f>
        <v>-2.564102564102564E-2</v>
      </c>
      <c r="AF23" s="37">
        <v>-6</v>
      </c>
      <c r="AG23" s="132">
        <f>AH23/AH$22</f>
        <v>6.5217391304347824E-2</v>
      </c>
      <c r="AH23" s="37">
        <v>9</v>
      </c>
      <c r="AI23" s="132">
        <f>AJ23/AJ$22</f>
        <v>0.11569148936170212</v>
      </c>
      <c r="AJ23" s="37">
        <v>87</v>
      </c>
      <c r="AK23" s="132">
        <f>AL23/AL$22</f>
        <v>0.13131313131313133</v>
      </c>
      <c r="AL23" s="37">
        <v>26</v>
      </c>
      <c r="AM23" s="132">
        <f>AN23/AN$22</f>
        <v>9.3617021276595741E-2</v>
      </c>
      <c r="AN23" s="37">
        <v>22</v>
      </c>
      <c r="AO23" s="132">
        <f>AP23/AP$22</f>
        <v>0.13432835820895522</v>
      </c>
      <c r="AP23" s="37">
        <v>27</v>
      </c>
      <c r="AQ23" s="132">
        <f>AR23/AR$22</f>
        <v>0.10084033613445378</v>
      </c>
      <c r="AR23" s="37">
        <v>12</v>
      </c>
      <c r="AS23" s="132">
        <f>AT23/AT$22</f>
        <v>-9.8039215686274508E-3</v>
      </c>
      <c r="AT23" s="37">
        <v>-7</v>
      </c>
      <c r="AU23" s="132">
        <f>AV23/AV$22</f>
        <v>-1.5625E-2</v>
      </c>
      <c r="AV23" s="37">
        <v>-3</v>
      </c>
      <c r="AW23" s="132">
        <f>AX23/AX$22</f>
        <v>4.5871559633027525E-3</v>
      </c>
      <c r="AX23" s="37">
        <v>1</v>
      </c>
      <c r="AY23" s="132">
        <f>AZ23/AZ$22</f>
        <v>-8.2125603864734303E-2</v>
      </c>
      <c r="AZ23" s="37">
        <v>-17</v>
      </c>
      <c r="BA23" s="132">
        <f>BB23/BB$22</f>
        <v>0.11458333333333333</v>
      </c>
      <c r="BB23" s="37">
        <v>11</v>
      </c>
      <c r="BC23" s="132">
        <f>BD23/BD$22</f>
        <v>8.7499999999999994E-2</v>
      </c>
      <c r="BD23" s="37">
        <v>49</v>
      </c>
      <c r="BE23" s="132">
        <f>BF23/BF$22</f>
        <v>6.9620253164556958E-2</v>
      </c>
      <c r="BF23" s="37">
        <v>11</v>
      </c>
      <c r="BG23" s="132">
        <f>BH23/BH$22</f>
        <v>0.11976047904191617</v>
      </c>
      <c r="BH23" s="37">
        <v>20</v>
      </c>
    </row>
    <row r="24" spans="2:60" x14ac:dyDescent="0.25">
      <c r="B24" s="15" t="s">
        <v>318</v>
      </c>
      <c r="C24" s="130">
        <f t="shared" ref="C24:C25" si="44">D24/D$22</f>
        <v>6.8951410895271487E-2</v>
      </c>
      <c r="D24" s="35">
        <v>23.259999999999991</v>
      </c>
      <c r="E24" s="131">
        <f t="shared" ref="E24:E25" si="45">F24/F$22</f>
        <v>0.24045369009518844</v>
      </c>
      <c r="F24" s="36">
        <v>70.02300000000001</v>
      </c>
      <c r="G24" s="131">
        <f t="shared" ref="G24:G25" si="46">H24/H$22</f>
        <v>0.29706978349508312</v>
      </c>
      <c r="H24" s="36">
        <v>50.781999999999996</v>
      </c>
      <c r="I24" s="131">
        <f t="shared" ref="I24:I25" si="47">J24/J$22</f>
        <v>9.2296251633001716E-2</v>
      </c>
      <c r="J24" s="36">
        <v>22.960999999999999</v>
      </c>
      <c r="K24" s="131">
        <f t="shared" ref="K24:K25" si="48">L24/L$22</f>
        <v>0.11828316650594779</v>
      </c>
      <c r="L24" s="36">
        <v>33.241000000000007</v>
      </c>
      <c r="M24" s="131">
        <f t="shared" ref="M24:M25" si="49">N24/N$22</f>
        <v>9.4837881532874577E-2</v>
      </c>
      <c r="N24" s="36">
        <v>23.346999999999998</v>
      </c>
      <c r="O24" s="131">
        <f t="shared" ref="O24:O25" si="50">P24/P$22</f>
        <v>0.14464088977493311</v>
      </c>
      <c r="P24" s="36">
        <v>22.056000000000001</v>
      </c>
      <c r="Q24" s="131">
        <f t="shared" ref="Q24:Q25" si="51">R24/R$22</f>
        <v>0.29820506443921063</v>
      </c>
      <c r="R24" s="36">
        <v>61.155000000000001</v>
      </c>
      <c r="S24" s="131">
        <f t="shared" ref="S24:W25" si="52">T24/T$22</f>
        <v>0.22489959839357429</v>
      </c>
      <c r="T24" s="36">
        <v>56</v>
      </c>
      <c r="U24" s="132">
        <f t="shared" si="52"/>
        <v>0.17982456140350878</v>
      </c>
      <c r="V24" s="37">
        <v>41</v>
      </c>
      <c r="W24" s="132">
        <f t="shared" si="52"/>
        <v>0.28476821192052981</v>
      </c>
      <c r="X24" s="37">
        <v>43</v>
      </c>
      <c r="Y24" s="132">
        <f t="shared" ref="Y24:AA25" si="53">Z24/Z$22</f>
        <v>0</v>
      </c>
      <c r="Z24" s="37">
        <v>0</v>
      </c>
      <c r="AA24" s="132">
        <f t="shared" si="53"/>
        <v>0</v>
      </c>
      <c r="AB24" s="37">
        <v>0</v>
      </c>
      <c r="AC24" s="132">
        <f t="shared" ref="AC24:AE25" si="54">AD24/AD$22</f>
        <v>0</v>
      </c>
      <c r="AD24" s="37">
        <v>0</v>
      </c>
      <c r="AE24" s="132">
        <f t="shared" si="54"/>
        <v>0</v>
      </c>
      <c r="AF24" s="37">
        <v>0</v>
      </c>
      <c r="AG24" s="132">
        <f t="shared" ref="AG24:AI25" si="55">AH24/AH$22</f>
        <v>0</v>
      </c>
      <c r="AH24" s="37">
        <v>0</v>
      </c>
      <c r="AI24" s="132">
        <f t="shared" si="55"/>
        <v>0</v>
      </c>
      <c r="AJ24" s="37">
        <v>0</v>
      </c>
      <c r="AK24" s="132">
        <f t="shared" ref="AK24:AM25" si="56">AL24/AL$22</f>
        <v>0</v>
      </c>
      <c r="AL24" s="37">
        <v>0</v>
      </c>
      <c r="AM24" s="132">
        <f t="shared" si="56"/>
        <v>0</v>
      </c>
      <c r="AN24" s="37">
        <v>0</v>
      </c>
      <c r="AO24" s="132">
        <f t="shared" ref="AO24:AQ25" si="57">AP24/AP$22</f>
        <v>0</v>
      </c>
      <c r="AP24" s="37">
        <v>0</v>
      </c>
      <c r="AQ24" s="132">
        <f t="shared" si="57"/>
        <v>0</v>
      </c>
      <c r="AR24" s="37">
        <v>0</v>
      </c>
      <c r="AS24" s="132">
        <f t="shared" ref="AS24:AU25" si="58">AT24/AT$22</f>
        <v>1.2605042016806723E-2</v>
      </c>
      <c r="AT24" s="37">
        <v>9</v>
      </c>
      <c r="AU24" s="132">
        <f t="shared" si="58"/>
        <v>0</v>
      </c>
      <c r="AV24" s="37">
        <v>0</v>
      </c>
      <c r="AW24" s="132">
        <f t="shared" ref="AW24:AY25" si="59">AX24/AX$22</f>
        <v>0</v>
      </c>
      <c r="AX24" s="37">
        <v>0</v>
      </c>
      <c r="AY24" s="132">
        <f t="shared" si="59"/>
        <v>4.830917874396135E-3</v>
      </c>
      <c r="AZ24" s="37">
        <v>1</v>
      </c>
      <c r="BA24" s="132">
        <f t="shared" ref="BA24:BC25" si="60">BB24/BB$22</f>
        <v>7.2916666666666671E-2</v>
      </c>
      <c r="BB24" s="37">
        <v>7</v>
      </c>
      <c r="BC24" s="132">
        <f t="shared" si="60"/>
        <v>0.16785714285714284</v>
      </c>
      <c r="BD24" s="37">
        <v>94</v>
      </c>
      <c r="BE24" s="132">
        <f t="shared" ref="BE24:BG25" si="61">BF24/BF$22</f>
        <v>0.14556962025316456</v>
      </c>
      <c r="BF24" s="37">
        <v>23</v>
      </c>
      <c r="BG24" s="132">
        <f t="shared" si="61"/>
        <v>0.17964071856287425</v>
      </c>
      <c r="BH24" s="37">
        <v>30</v>
      </c>
    </row>
    <row r="25" spans="2:60" x14ac:dyDescent="0.25">
      <c r="B25" s="22" t="s">
        <v>319</v>
      </c>
      <c r="C25" s="133">
        <f t="shared" si="44"/>
        <v>0.10769617264884224</v>
      </c>
      <c r="D25" s="134">
        <v>36.330119185187797</v>
      </c>
      <c r="E25" s="135">
        <f t="shared" si="45"/>
        <v>7.083829265222033E-2</v>
      </c>
      <c r="F25" s="136">
        <v>20.628960879838388</v>
      </c>
      <c r="G25" s="135">
        <f t="shared" si="46"/>
        <v>4.6968863487814122E-2</v>
      </c>
      <c r="H25" s="136">
        <v>8.0289984311974099</v>
      </c>
      <c r="I25" s="135">
        <f t="shared" si="47"/>
        <v>8.1501924867438458E-2</v>
      </c>
      <c r="J25" s="136">
        <v>20.275641358897001</v>
      </c>
      <c r="K25" s="135">
        <f t="shared" si="48"/>
        <v>5.0340151422395549E-2</v>
      </c>
      <c r="L25" s="136">
        <v>14.147042414084401</v>
      </c>
      <c r="M25" s="135">
        <f t="shared" si="49"/>
        <v>3.637971912050264E-2</v>
      </c>
      <c r="N25" s="136">
        <v>8.9558864936470997</v>
      </c>
      <c r="O25" s="135">
        <f t="shared" si="50"/>
        <v>3.8665688079681022E-2</v>
      </c>
      <c r="P25" s="136">
        <v>5.8960534438943997</v>
      </c>
      <c r="Q25" s="135">
        <f t="shared" si="51"/>
        <v>-1.5241683354878906E-2</v>
      </c>
      <c r="R25" s="136">
        <v>-3.1257186973685016</v>
      </c>
      <c r="S25" s="135">
        <f t="shared" si="52"/>
        <v>-1.6064257028112448E-2</v>
      </c>
      <c r="T25" s="136">
        <v>-4</v>
      </c>
      <c r="U25" s="137">
        <f t="shared" si="52"/>
        <v>-3.9473684210526314E-2</v>
      </c>
      <c r="V25" s="138">
        <v>-9</v>
      </c>
      <c r="W25" s="137">
        <f t="shared" si="52"/>
        <v>-3.9735099337748346E-2</v>
      </c>
      <c r="X25" s="138">
        <v>-6</v>
      </c>
      <c r="Y25" s="137">
        <f t="shared" si="53"/>
        <v>-1.2702078521939953E-2</v>
      </c>
      <c r="Z25" s="138">
        <v>-11</v>
      </c>
      <c r="AA25" s="137">
        <f t="shared" si="53"/>
        <v>-3.4632034632034632E-2</v>
      </c>
      <c r="AB25" s="138">
        <v>-8</v>
      </c>
      <c r="AC25" s="137">
        <f t="shared" si="54"/>
        <v>-2.6717557251908396E-2</v>
      </c>
      <c r="AD25" s="138">
        <v>-7</v>
      </c>
      <c r="AE25" s="137">
        <f t="shared" si="54"/>
        <v>0</v>
      </c>
      <c r="AF25" s="138">
        <v>0</v>
      </c>
      <c r="AG25" s="137">
        <f t="shared" si="55"/>
        <v>2.1739130434782608E-2</v>
      </c>
      <c r="AH25" s="138">
        <v>3</v>
      </c>
      <c r="AI25" s="137">
        <f t="shared" si="55"/>
        <v>3.5904255319148939E-2</v>
      </c>
      <c r="AJ25" s="138">
        <v>27</v>
      </c>
      <c r="AK25" s="137">
        <f t="shared" si="56"/>
        <v>4.0404040404040407E-2</v>
      </c>
      <c r="AL25" s="138">
        <v>8</v>
      </c>
      <c r="AM25" s="137">
        <f t="shared" si="56"/>
        <v>2.1276595744680851E-2</v>
      </c>
      <c r="AN25" s="138">
        <v>5</v>
      </c>
      <c r="AO25" s="137">
        <f t="shared" si="57"/>
        <v>3.482587064676617E-2</v>
      </c>
      <c r="AP25" s="138">
        <v>7</v>
      </c>
      <c r="AQ25" s="137">
        <f t="shared" si="57"/>
        <v>5.8823529411764705E-2</v>
      </c>
      <c r="AR25" s="138">
        <v>7</v>
      </c>
      <c r="AS25" s="137">
        <f t="shared" si="58"/>
        <v>5.182072829131653E-2</v>
      </c>
      <c r="AT25" s="138">
        <v>37</v>
      </c>
      <c r="AU25" s="137">
        <f t="shared" si="58"/>
        <v>4.6875E-2</v>
      </c>
      <c r="AV25" s="138">
        <v>9</v>
      </c>
      <c r="AW25" s="137">
        <f t="shared" si="59"/>
        <v>6.8807339449541288E-2</v>
      </c>
      <c r="AX25" s="138">
        <v>15</v>
      </c>
      <c r="AY25" s="137">
        <f t="shared" si="59"/>
        <v>4.3478260869565216E-2</v>
      </c>
      <c r="AZ25" s="138">
        <v>9</v>
      </c>
      <c r="BA25" s="137">
        <f t="shared" si="60"/>
        <v>4.1666666666666664E-2</v>
      </c>
      <c r="BB25" s="138">
        <v>4</v>
      </c>
      <c r="BC25" s="137">
        <f t="shared" si="60"/>
        <v>1.9642857142857142E-2</v>
      </c>
      <c r="BD25" s="138">
        <v>11</v>
      </c>
      <c r="BE25" s="137">
        <f t="shared" si="61"/>
        <v>0</v>
      </c>
      <c r="BF25" s="138">
        <v>0</v>
      </c>
      <c r="BG25" s="137">
        <f t="shared" si="61"/>
        <v>5.9880239520958087E-3</v>
      </c>
      <c r="BH25" s="138">
        <v>1</v>
      </c>
    </row>
    <row r="26" spans="2:60" s="145" customFormat="1" x14ac:dyDescent="0.25">
      <c r="B26" s="26" t="s">
        <v>320</v>
      </c>
      <c r="C26" s="139">
        <f>SUM(C22:C25)</f>
        <v>0.18058688737442152</v>
      </c>
      <c r="D26" s="140">
        <f t="shared" ref="D26:F26" si="62">SUM(D22:D25)</f>
        <v>398.25800000000004</v>
      </c>
      <c r="E26" s="141">
        <f>SUM(E22:E25)</f>
        <v>0.20273889812233017</v>
      </c>
      <c r="F26" s="142">
        <f t="shared" si="62"/>
        <v>350.25200000000007</v>
      </c>
      <c r="G26" s="141">
        <f>SUM(G22:G25)</f>
        <v>0.40060721995050974</v>
      </c>
      <c r="H26" s="142">
        <f t="shared" ref="H26:J26" si="63">SUM(H22:H25)</f>
        <v>239.42399999999998</v>
      </c>
      <c r="I26" s="141">
        <f>SUM(I22:I25)</f>
        <v>0.30476133051954579</v>
      </c>
      <c r="J26" s="142">
        <f t="shared" si="63"/>
        <v>324.59199999999998</v>
      </c>
      <c r="K26" s="141">
        <f>SUM(K22:K25)</f>
        <v>0.2003707802397619</v>
      </c>
      <c r="L26" s="142">
        <f t="shared" ref="L26:N26" si="64">SUM(L22:L25)</f>
        <v>337.33900000000011</v>
      </c>
      <c r="M26" s="141">
        <f>SUM(M22:M25)</f>
        <v>0.18293267473129177</v>
      </c>
      <c r="N26" s="142">
        <f t="shared" si="64"/>
        <v>291.21199999999993</v>
      </c>
      <c r="O26" s="141">
        <f>SUM(O22:O25)</f>
        <v>0.12102591679345259</v>
      </c>
      <c r="P26" s="142">
        <f t="shared" ref="P26:R26" si="65">SUM(P22:P25)</f>
        <v>170.94300000000001</v>
      </c>
      <c r="Q26" s="141">
        <f>SUM(Q22:Q25)</f>
        <v>0.2130809403297303</v>
      </c>
      <c r="R26" s="142">
        <f t="shared" si="65"/>
        <v>248.77500000000009</v>
      </c>
      <c r="S26" s="141">
        <f>SUM(S22:S25)</f>
        <v>0.12449799196787148</v>
      </c>
      <c r="T26" s="142">
        <f t="shared" ref="T26:AU26" si="66">SUM(T22:T25)</f>
        <v>280</v>
      </c>
      <c r="U26" s="143">
        <f>SUM(U22:U25)</f>
        <v>7.8947368421052641E-2</v>
      </c>
      <c r="V26" s="144">
        <f t="shared" si="66"/>
        <v>246</v>
      </c>
      <c r="W26" s="143">
        <f t="shared" si="66"/>
        <v>1.3245033112582801E-2</v>
      </c>
      <c r="X26" s="144">
        <f t="shared" si="66"/>
        <v>153</v>
      </c>
      <c r="Y26" s="143">
        <f t="shared" si="66"/>
        <v>-3.8106235565819858E-2</v>
      </c>
      <c r="Z26" s="144">
        <f t="shared" si="66"/>
        <v>833</v>
      </c>
      <c r="AA26" s="143">
        <f t="shared" si="66"/>
        <v>-0.11688311688311689</v>
      </c>
      <c r="AB26" s="144">
        <f t="shared" si="66"/>
        <v>204</v>
      </c>
      <c r="AC26" s="143">
        <f t="shared" si="66"/>
        <v>-4.9618320610687022E-2</v>
      </c>
      <c r="AD26" s="144">
        <f t="shared" si="66"/>
        <v>249</v>
      </c>
      <c r="AE26" s="143">
        <f t="shared" si="66"/>
        <v>-2.564102564102564E-2</v>
      </c>
      <c r="AF26" s="144">
        <f t="shared" si="66"/>
        <v>228</v>
      </c>
      <c r="AG26" s="143">
        <f t="shared" si="66"/>
        <v>8.6956521739130432E-2</v>
      </c>
      <c r="AH26" s="144">
        <f t="shared" si="66"/>
        <v>150</v>
      </c>
      <c r="AI26" s="143">
        <f t="shared" si="66"/>
        <v>0.15159574468085107</v>
      </c>
      <c r="AJ26" s="144">
        <f t="shared" si="66"/>
        <v>866</v>
      </c>
      <c r="AK26" s="143">
        <f t="shared" si="66"/>
        <v>0.17171717171717174</v>
      </c>
      <c r="AL26" s="144">
        <f t="shared" si="66"/>
        <v>232</v>
      </c>
      <c r="AM26" s="143">
        <f t="shared" si="66"/>
        <v>0.1148936170212766</v>
      </c>
      <c r="AN26" s="144">
        <f t="shared" si="66"/>
        <v>262</v>
      </c>
      <c r="AO26" s="143">
        <f t="shared" si="66"/>
        <v>0.1691542288557214</v>
      </c>
      <c r="AP26" s="144">
        <f t="shared" si="66"/>
        <v>235</v>
      </c>
      <c r="AQ26" s="143">
        <f t="shared" si="66"/>
        <v>0.15966386554621848</v>
      </c>
      <c r="AR26" s="144">
        <f t="shared" si="66"/>
        <v>138</v>
      </c>
      <c r="AS26" s="143">
        <f t="shared" si="66"/>
        <v>5.4621848739495799E-2</v>
      </c>
      <c r="AT26" s="144">
        <f t="shared" si="66"/>
        <v>753</v>
      </c>
      <c r="AU26" s="143">
        <f t="shared" si="66"/>
        <v>3.125E-2</v>
      </c>
      <c r="AV26" s="144">
        <f>SUM(AV22:AV25)</f>
        <v>198</v>
      </c>
      <c r="AW26" s="143">
        <f t="shared" ref="AW26:BH26" si="67">SUM(AW22:AW25)</f>
        <v>7.3394495412844041E-2</v>
      </c>
      <c r="AX26" s="144">
        <f t="shared" si="67"/>
        <v>234</v>
      </c>
      <c r="AY26" s="143">
        <f t="shared" si="67"/>
        <v>-3.3816425120772958E-2</v>
      </c>
      <c r="AZ26" s="144">
        <f t="shared" si="67"/>
        <v>200</v>
      </c>
      <c r="BA26" s="143">
        <f t="shared" si="67"/>
        <v>0.22916666666666666</v>
      </c>
      <c r="BB26" s="144">
        <f t="shared" si="67"/>
        <v>118</v>
      </c>
      <c r="BC26" s="143">
        <f t="shared" si="67"/>
        <v>0.27499999999999997</v>
      </c>
      <c r="BD26" s="144">
        <f t="shared" si="67"/>
        <v>714</v>
      </c>
      <c r="BE26" s="143">
        <f t="shared" si="67"/>
        <v>0.2151898734177215</v>
      </c>
      <c r="BF26" s="144">
        <f t="shared" si="67"/>
        <v>192</v>
      </c>
      <c r="BG26" s="143">
        <f t="shared" si="67"/>
        <v>0.30538922155688625</v>
      </c>
      <c r="BH26" s="144">
        <f t="shared" si="67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2023-10-18T14:31:11Z</dcterms:created>
  <dcterms:modified xsi:type="dcterms:W3CDTF">2023-10-18T14:31:33Z</dcterms:modified>
</cp:coreProperties>
</file>