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M:\2. Kvartalsrapporter\2024-q1\Table &amp; Graphs\"/>
    </mc:Choice>
  </mc:AlternateContent>
  <xr:revisionPtr revIDLastSave="0" documentId="13_ncr:1_{8C22C8D1-D0FF-4A64-A37E-7FE7B23E4EB0}" xr6:coauthVersionLast="47" xr6:coauthVersionMax="47" xr10:uidLastSave="{00000000-0000-0000-0000-000000000000}"/>
  <bookViews>
    <workbookView xWindow="-120" yWindow="-120" windowWidth="29040" windowHeight="15840" activeTab="1" xr2:uid="{A7B9944B-428F-4BC4-AF01-C3D2A085B83F}"/>
  </bookViews>
  <sheets>
    <sheet name="Definitions" sheetId="1" r:id="rId1"/>
    <sheet name="IS Q " sheetId="2" r:id="rId2"/>
    <sheet name="IS YTD" sheetId="3" r:id="rId3"/>
    <sheet name="BS" sheetId="4" r:id="rId4"/>
    <sheet name="Cash Flow" sheetId="5" r:id="rId5"/>
    <sheet name="Analysis of net sale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34" i="6" l="1"/>
  <c r="BK34" i="6" s="1"/>
  <c r="BJ34" i="6"/>
  <c r="BH34" i="6"/>
  <c r="BG34" i="6" s="1"/>
  <c r="BF34" i="6"/>
  <c r="BE34" i="6" s="1"/>
  <c r="BD34" i="6"/>
  <c r="BC34" i="6" s="1"/>
  <c r="BB34" i="6"/>
  <c r="BA34" i="6"/>
  <c r="AZ34" i="6"/>
  <c r="AY34" i="6" s="1"/>
  <c r="AX34" i="6"/>
  <c r="AW34" i="6" s="1"/>
  <c r="AV34" i="6"/>
  <c r="AU34" i="6" s="1"/>
  <c r="AT34" i="6"/>
  <c r="AR34" i="6"/>
  <c r="AQ34" i="6" s="1"/>
  <c r="AP34" i="6"/>
  <c r="AO34" i="6" s="1"/>
  <c r="AN34" i="6"/>
  <c r="AM34" i="6" s="1"/>
  <c r="AL34" i="6"/>
  <c r="AK34" i="6"/>
  <c r="AJ34" i="6"/>
  <c r="AI34" i="6" s="1"/>
  <c r="AH34" i="6"/>
  <c r="AG34" i="6" s="1"/>
  <c r="AF34" i="6"/>
  <c r="AE34" i="6" s="1"/>
  <c r="AD34" i="6"/>
  <c r="AB34" i="6"/>
  <c r="AA34" i="6" s="1"/>
  <c r="Z34" i="6"/>
  <c r="Y34" i="6" s="1"/>
  <c r="X34" i="6"/>
  <c r="W34" i="6" s="1"/>
  <c r="V34" i="6"/>
  <c r="U34" i="6"/>
  <c r="T34" i="6"/>
  <c r="S34" i="6" s="1"/>
  <c r="R34" i="6"/>
  <c r="Q34" i="6" s="1"/>
  <c r="P34" i="6"/>
  <c r="O34" i="6" s="1"/>
  <c r="N34" i="6"/>
  <c r="L34" i="6"/>
  <c r="K34" i="6" s="1"/>
  <c r="J34" i="6"/>
  <c r="I34" i="6" s="1"/>
  <c r="H34" i="6"/>
  <c r="G34" i="6" s="1"/>
  <c r="F34" i="6"/>
  <c r="E34" i="6"/>
  <c r="D34" i="6"/>
  <c r="C34" i="6" s="1"/>
  <c r="BL33" i="6"/>
  <c r="BK33" i="6" s="1"/>
  <c r="BJ33" i="6"/>
  <c r="BI33" i="6" s="1"/>
  <c r="BH33" i="6"/>
  <c r="BG33" i="6"/>
  <c r="BF33" i="6"/>
  <c r="BE33" i="6" s="1"/>
  <c r="BD33" i="6"/>
  <c r="BC33" i="6" s="1"/>
  <c r="BB33" i="6"/>
  <c r="BA33" i="6" s="1"/>
  <c r="AZ33" i="6"/>
  <c r="AX33" i="6"/>
  <c r="AW33" i="6" s="1"/>
  <c r="AV33" i="6"/>
  <c r="AU33" i="6" s="1"/>
  <c r="AT33" i="6"/>
  <c r="AS33" i="6" s="1"/>
  <c r="AR33" i="6"/>
  <c r="AQ33" i="6"/>
  <c r="AP33" i="6"/>
  <c r="AO33" i="6" s="1"/>
  <c r="AN33" i="6"/>
  <c r="AM33" i="6" s="1"/>
  <c r="AL33" i="6"/>
  <c r="AK33" i="6" s="1"/>
  <c r="AJ33" i="6"/>
  <c r="AH33" i="6"/>
  <c r="AG33" i="6" s="1"/>
  <c r="AF33" i="6"/>
  <c r="AE33" i="6" s="1"/>
  <c r="AD33" i="6"/>
  <c r="AC33" i="6" s="1"/>
  <c r="AB33" i="6"/>
  <c r="AA33" i="6"/>
  <c r="Z33" i="6"/>
  <c r="Y33" i="6" s="1"/>
  <c r="X33" i="6"/>
  <c r="W33" i="6" s="1"/>
  <c r="V33" i="6"/>
  <c r="U33" i="6" s="1"/>
  <c r="T33" i="6"/>
  <c r="R33" i="6"/>
  <c r="Q33" i="6" s="1"/>
  <c r="P33" i="6"/>
  <c r="O33" i="6" s="1"/>
  <c r="N33" i="6"/>
  <c r="M33" i="6" s="1"/>
  <c r="L33" i="6"/>
  <c r="K33" i="6"/>
  <c r="J33" i="6"/>
  <c r="I33" i="6" s="1"/>
  <c r="H33" i="6"/>
  <c r="G33" i="6" s="1"/>
  <c r="F33" i="6"/>
  <c r="E33" i="6" s="1"/>
  <c r="D33" i="6"/>
  <c r="BH32" i="6"/>
  <c r="BH35" i="6" s="1"/>
  <c r="BG35" i="6" s="1"/>
  <c r="AR32" i="6"/>
  <c r="AR35" i="6" s="1"/>
  <c r="AQ35" i="6" s="1"/>
  <c r="AB32" i="6"/>
  <c r="AB35" i="6" s="1"/>
  <c r="AA35" i="6" s="1"/>
  <c r="L32" i="6"/>
  <c r="L35" i="6" s="1"/>
  <c r="K35" i="6" s="1"/>
  <c r="BL31" i="6"/>
  <c r="BJ31" i="6"/>
  <c r="BI34" i="6" s="1"/>
  <c r="BH31" i="6"/>
  <c r="BF31" i="6"/>
  <c r="BD31" i="6"/>
  <c r="BB31" i="6"/>
  <c r="AZ31" i="6"/>
  <c r="AY33" i="6" s="1"/>
  <c r="AX31" i="6"/>
  <c r="AV31" i="6"/>
  <c r="AT31" i="6"/>
  <c r="AS34" i="6" s="1"/>
  <c r="AR31" i="6"/>
  <c r="AP31" i="6"/>
  <c r="AN31" i="6"/>
  <c r="AL31" i="6"/>
  <c r="AJ31" i="6"/>
  <c r="AI33" i="6" s="1"/>
  <c r="AH31" i="6"/>
  <c r="AF31" i="6"/>
  <c r="AD31" i="6"/>
  <c r="AC34" i="6" s="1"/>
  <c r="AB31" i="6"/>
  <c r="Z31" i="6"/>
  <c r="X31" i="6"/>
  <c r="V31" i="6"/>
  <c r="T31" i="6"/>
  <c r="S33" i="6" s="1"/>
  <c r="R31" i="6"/>
  <c r="P31" i="6"/>
  <c r="N31" i="6"/>
  <c r="M34" i="6" s="1"/>
  <c r="L31" i="6"/>
  <c r="J31" i="6"/>
  <c r="H31" i="6"/>
  <c r="F31" i="6"/>
  <c r="D31" i="6"/>
  <c r="C33" i="6" s="1"/>
  <c r="BH30" i="6"/>
  <c r="AX30" i="6"/>
  <c r="AX32" i="6" s="1"/>
  <c r="AR30" i="6"/>
  <c r="AH30" i="6"/>
  <c r="AH32" i="6" s="1"/>
  <c r="AB30" i="6"/>
  <c r="R30" i="6"/>
  <c r="R32" i="6" s="1"/>
  <c r="L30" i="6"/>
  <c r="BL26" i="6"/>
  <c r="BJ26" i="6"/>
  <c r="BH26" i="6"/>
  <c r="BF26" i="6"/>
  <c r="BD26" i="6"/>
  <c r="BB26" i="6"/>
  <c r="AZ26" i="6"/>
  <c r="AX26" i="6"/>
  <c r="AV26" i="6"/>
  <c r="AT26" i="6"/>
  <c r="AR26" i="6"/>
  <c r="AP26" i="6"/>
  <c r="AN26" i="6"/>
  <c r="AL26" i="6"/>
  <c r="AJ26" i="6"/>
  <c r="AH26" i="6"/>
  <c r="AF26" i="6"/>
  <c r="AD26" i="6"/>
  <c r="AB26" i="6"/>
  <c r="Z26" i="6"/>
  <c r="X26" i="6"/>
  <c r="V26" i="6"/>
  <c r="T26" i="6"/>
  <c r="R26" i="6"/>
  <c r="P26" i="6"/>
  <c r="N26" i="6"/>
  <c r="L26" i="6"/>
  <c r="J26" i="6"/>
  <c r="H26" i="6"/>
  <c r="F26" i="6"/>
  <c r="D26" i="6"/>
  <c r="BK25" i="6"/>
  <c r="BI25" i="6"/>
  <c r="BG25" i="6"/>
  <c r="BE25" i="6"/>
  <c r="BC25" i="6"/>
  <c r="BA25" i="6"/>
  <c r="BA26" i="6" s="1"/>
  <c r="AY25" i="6"/>
  <c r="AW25" i="6"/>
  <c r="AU25" i="6"/>
  <c r="AS25" i="6"/>
  <c r="AQ25" i="6"/>
  <c r="AO25" i="6"/>
  <c r="AM25" i="6"/>
  <c r="AK25" i="6"/>
  <c r="AK26" i="6" s="1"/>
  <c r="AI25" i="6"/>
  <c r="AG25" i="6"/>
  <c r="AE25" i="6"/>
  <c r="AC25" i="6"/>
  <c r="AA25" i="6"/>
  <c r="Y25" i="6"/>
  <c r="W25" i="6"/>
  <c r="U25" i="6"/>
  <c r="U26" i="6" s="1"/>
  <c r="S25" i="6"/>
  <c r="Q25" i="6"/>
  <c r="O25" i="6"/>
  <c r="M25" i="6"/>
  <c r="K25" i="6"/>
  <c r="I25" i="6"/>
  <c r="G25" i="6"/>
  <c r="E25" i="6"/>
  <c r="E26" i="6" s="1"/>
  <c r="C25" i="6"/>
  <c r="BK24" i="6"/>
  <c r="BI24" i="6"/>
  <c r="BI26" i="6" s="1"/>
  <c r="BG24" i="6"/>
  <c r="BE24" i="6"/>
  <c r="BC24" i="6"/>
  <c r="BA24" i="6"/>
  <c r="AY24" i="6"/>
  <c r="AW24" i="6"/>
  <c r="AU24" i="6"/>
  <c r="AS24" i="6"/>
  <c r="AS26" i="6" s="1"/>
  <c r="AQ24" i="6"/>
  <c r="AO24" i="6"/>
  <c r="AM24" i="6"/>
  <c r="AK24" i="6"/>
  <c r="AI24" i="6"/>
  <c r="AG24" i="6"/>
  <c r="AE24" i="6"/>
  <c r="AC24" i="6"/>
  <c r="AC26" i="6" s="1"/>
  <c r="AA24" i="6"/>
  <c r="Y24" i="6"/>
  <c r="W24" i="6"/>
  <c r="U24" i="6"/>
  <c r="S24" i="6"/>
  <c r="Q24" i="6"/>
  <c r="O24" i="6"/>
  <c r="M24" i="6"/>
  <c r="M26" i="6" s="1"/>
  <c r="K24" i="6"/>
  <c r="I24" i="6"/>
  <c r="G24" i="6"/>
  <c r="E24" i="6"/>
  <c r="C24" i="6"/>
  <c r="BK23" i="6"/>
  <c r="BK26" i="6" s="1"/>
  <c r="BI23" i="6"/>
  <c r="BG23" i="6"/>
  <c r="BG26" i="6" s="1"/>
  <c r="BE23" i="6"/>
  <c r="BE26" i="6" s="1"/>
  <c r="BC23" i="6"/>
  <c r="BC26" i="6" s="1"/>
  <c r="BA23" i="6"/>
  <c r="AY23" i="6"/>
  <c r="AY26" i="6" s="1"/>
  <c r="AW23" i="6"/>
  <c r="AW26" i="6" s="1"/>
  <c r="AU23" i="6"/>
  <c r="AU26" i="6" s="1"/>
  <c r="AS23" i="6"/>
  <c r="AQ23" i="6"/>
  <c r="AQ26" i="6" s="1"/>
  <c r="AO23" i="6"/>
  <c r="AO26" i="6" s="1"/>
  <c r="AM23" i="6"/>
  <c r="AM26" i="6" s="1"/>
  <c r="AK23" i="6"/>
  <c r="AI23" i="6"/>
  <c r="AI26" i="6" s="1"/>
  <c r="AG23" i="6"/>
  <c r="AG26" i="6" s="1"/>
  <c r="AE23" i="6"/>
  <c r="AE26" i="6" s="1"/>
  <c r="AC23" i="6"/>
  <c r="AA23" i="6"/>
  <c r="AA26" i="6" s="1"/>
  <c r="Y23" i="6"/>
  <c r="Y26" i="6" s="1"/>
  <c r="W23" i="6"/>
  <c r="W26" i="6" s="1"/>
  <c r="U23" i="6"/>
  <c r="S23" i="6"/>
  <c r="S26" i="6" s="1"/>
  <c r="Q23" i="6"/>
  <c r="Q26" i="6" s="1"/>
  <c r="O23" i="6"/>
  <c r="O26" i="6" s="1"/>
  <c r="M23" i="6"/>
  <c r="K23" i="6"/>
  <c r="K26" i="6" s="1"/>
  <c r="I23" i="6"/>
  <c r="I26" i="6" s="1"/>
  <c r="G23" i="6"/>
  <c r="G26" i="6" s="1"/>
  <c r="E23" i="6"/>
  <c r="C23" i="6"/>
  <c r="C26" i="6" s="1"/>
  <c r="BL17" i="6"/>
  <c r="BJ17" i="6"/>
  <c r="BH17" i="6"/>
  <c r="BG17" i="6"/>
  <c r="BF17" i="6"/>
  <c r="BD17" i="6"/>
  <c r="BB17" i="6"/>
  <c r="AZ17" i="6"/>
  <c r="AY17" i="6"/>
  <c r="AX17" i="6"/>
  <c r="AV17" i="6"/>
  <c r="AT17" i="6"/>
  <c r="AR17" i="6"/>
  <c r="AQ17" i="6"/>
  <c r="AP17" i="6"/>
  <c r="AN17" i="6"/>
  <c r="AL17" i="6"/>
  <c r="AK17" i="6"/>
  <c r="AJ17" i="6"/>
  <c r="AI17" i="6"/>
  <c r="AH17" i="6"/>
  <c r="AF17" i="6"/>
  <c r="AD17" i="6"/>
  <c r="AB17" i="6"/>
  <c r="AA17" i="6"/>
  <c r="Z17" i="6"/>
  <c r="X17" i="6"/>
  <c r="V17" i="6"/>
  <c r="T17" i="6"/>
  <c r="S17" i="6"/>
  <c r="R17" i="6"/>
  <c r="P17" i="6"/>
  <c r="N17" i="6"/>
  <c r="L17" i="6"/>
  <c r="K17" i="6"/>
  <c r="J17" i="6"/>
  <c r="H17" i="6"/>
  <c r="F17" i="6"/>
  <c r="E17" i="6"/>
  <c r="D17" i="6"/>
  <c r="C17" i="6"/>
  <c r="BK16" i="6"/>
  <c r="BI16" i="6"/>
  <c r="BG16" i="6"/>
  <c r="BE16" i="6"/>
  <c r="BC16" i="6"/>
  <c r="BA16" i="6"/>
  <c r="BA17" i="6" s="1"/>
  <c r="AY16" i="6"/>
  <c r="AW16" i="6"/>
  <c r="AU16" i="6"/>
  <c r="AS16" i="6"/>
  <c r="AQ16" i="6"/>
  <c r="AO16" i="6"/>
  <c r="AM16" i="6"/>
  <c r="AK16" i="6"/>
  <c r="AI16" i="6"/>
  <c r="AG16" i="6"/>
  <c r="AE16" i="6"/>
  <c r="AC16" i="6"/>
  <c r="AA16" i="6"/>
  <c r="Y16" i="6"/>
  <c r="W16" i="6"/>
  <c r="U16" i="6"/>
  <c r="U17" i="6" s="1"/>
  <c r="S16" i="6"/>
  <c r="Q16" i="6"/>
  <c r="O16" i="6"/>
  <c r="M16" i="6"/>
  <c r="K16" i="6"/>
  <c r="I16" i="6"/>
  <c r="G16" i="6"/>
  <c r="E16" i="6"/>
  <c r="C16" i="6"/>
  <c r="BK15" i="6"/>
  <c r="BI15" i="6"/>
  <c r="BG15" i="6"/>
  <c r="BE15" i="6"/>
  <c r="BC15" i="6"/>
  <c r="BA15" i="6"/>
  <c r="AY15" i="6"/>
  <c r="AW15" i="6"/>
  <c r="AU15" i="6"/>
  <c r="AS15" i="6"/>
  <c r="AQ15" i="6"/>
  <c r="AO15" i="6"/>
  <c r="AM15" i="6"/>
  <c r="AK15" i="6"/>
  <c r="AI15" i="6"/>
  <c r="AG15" i="6"/>
  <c r="AE15" i="6"/>
  <c r="AC15" i="6"/>
  <c r="AA15" i="6"/>
  <c r="Y15" i="6"/>
  <c r="W15" i="6"/>
  <c r="U15" i="6"/>
  <c r="S15" i="6"/>
  <c r="Q15" i="6"/>
  <c r="O15" i="6"/>
  <c r="M15" i="6"/>
  <c r="K15" i="6"/>
  <c r="I15" i="6"/>
  <c r="G15" i="6"/>
  <c r="E15" i="6"/>
  <c r="C15" i="6"/>
  <c r="BK14" i="6"/>
  <c r="BK17" i="6" s="1"/>
  <c r="BI14" i="6"/>
  <c r="BI17" i="6" s="1"/>
  <c r="BG14" i="6"/>
  <c r="BE14" i="6"/>
  <c r="BE17" i="6" s="1"/>
  <c r="BC14" i="6"/>
  <c r="BC17" i="6" s="1"/>
  <c r="BA14" i="6"/>
  <c r="AY14" i="6"/>
  <c r="AW14" i="6"/>
  <c r="AW17" i="6" s="1"/>
  <c r="AU14" i="6"/>
  <c r="AU17" i="6" s="1"/>
  <c r="AS14" i="6"/>
  <c r="AS17" i="6" s="1"/>
  <c r="AQ14" i="6"/>
  <c r="AO14" i="6"/>
  <c r="AO17" i="6" s="1"/>
  <c r="AM14" i="6"/>
  <c r="AM17" i="6" s="1"/>
  <c r="AK14" i="6"/>
  <c r="AI14" i="6"/>
  <c r="AG14" i="6"/>
  <c r="AG17" i="6" s="1"/>
  <c r="AE14" i="6"/>
  <c r="AE17" i="6" s="1"/>
  <c r="AC14" i="6"/>
  <c r="AC17" i="6" s="1"/>
  <c r="AA14" i="6"/>
  <c r="Y14" i="6"/>
  <c r="Y17" i="6" s="1"/>
  <c r="W14" i="6"/>
  <c r="W17" i="6" s="1"/>
  <c r="U14" i="6"/>
  <c r="S14" i="6"/>
  <c r="Q14" i="6"/>
  <c r="Q17" i="6" s="1"/>
  <c r="O14" i="6"/>
  <c r="O17" i="6" s="1"/>
  <c r="M14" i="6"/>
  <c r="M17" i="6" s="1"/>
  <c r="K14" i="6"/>
  <c r="I14" i="6"/>
  <c r="I17" i="6" s="1"/>
  <c r="G14" i="6"/>
  <c r="G17" i="6" s="1"/>
  <c r="E14" i="6"/>
  <c r="C14" i="6"/>
  <c r="BL8" i="6"/>
  <c r="BL30" i="6" s="1"/>
  <c r="BL32" i="6" s="1"/>
  <c r="BJ8" i="6"/>
  <c r="BJ30" i="6" s="1"/>
  <c r="BJ32" i="6" s="1"/>
  <c r="BH8" i="6"/>
  <c r="BF8" i="6"/>
  <c r="BF30" i="6" s="1"/>
  <c r="BF32" i="6" s="1"/>
  <c r="BD8" i="6"/>
  <c r="BD30" i="6" s="1"/>
  <c r="BD32" i="6" s="1"/>
  <c r="BB8" i="6"/>
  <c r="BB30" i="6" s="1"/>
  <c r="BB32" i="6" s="1"/>
  <c r="AZ8" i="6"/>
  <c r="AZ30" i="6" s="1"/>
  <c r="AZ32" i="6" s="1"/>
  <c r="AX8" i="6"/>
  <c r="AV8" i="6"/>
  <c r="AV30" i="6" s="1"/>
  <c r="AV32" i="6" s="1"/>
  <c r="AT8" i="6"/>
  <c r="AT30" i="6" s="1"/>
  <c r="AT32" i="6" s="1"/>
  <c r="AR8" i="6"/>
  <c r="AP8" i="6"/>
  <c r="AP30" i="6" s="1"/>
  <c r="AP32" i="6" s="1"/>
  <c r="AN8" i="6"/>
  <c r="AN30" i="6" s="1"/>
  <c r="AN32" i="6" s="1"/>
  <c r="AL8" i="6"/>
  <c r="AL30" i="6" s="1"/>
  <c r="AL32" i="6" s="1"/>
  <c r="AJ8" i="6"/>
  <c r="AJ30" i="6" s="1"/>
  <c r="AJ32" i="6" s="1"/>
  <c r="AH8" i="6"/>
  <c r="AF8" i="6"/>
  <c r="AF30" i="6" s="1"/>
  <c r="AF32" i="6" s="1"/>
  <c r="AD8" i="6"/>
  <c r="AD30" i="6" s="1"/>
  <c r="AD32" i="6" s="1"/>
  <c r="AB8" i="6"/>
  <c r="Z8" i="6"/>
  <c r="Z30" i="6" s="1"/>
  <c r="Z32" i="6" s="1"/>
  <c r="X8" i="6"/>
  <c r="X30" i="6" s="1"/>
  <c r="X32" i="6" s="1"/>
  <c r="V8" i="6"/>
  <c r="V30" i="6" s="1"/>
  <c r="V32" i="6" s="1"/>
  <c r="T8" i="6"/>
  <c r="T30" i="6" s="1"/>
  <c r="T32" i="6" s="1"/>
  <c r="R8" i="6"/>
  <c r="P8" i="6"/>
  <c r="P30" i="6" s="1"/>
  <c r="P32" i="6" s="1"/>
  <c r="N8" i="6"/>
  <c r="N30" i="6" s="1"/>
  <c r="N32" i="6" s="1"/>
  <c r="L8" i="6"/>
  <c r="J8" i="6"/>
  <c r="J30" i="6" s="1"/>
  <c r="J32" i="6" s="1"/>
  <c r="H8" i="6"/>
  <c r="H30" i="6" s="1"/>
  <c r="H32" i="6" s="1"/>
  <c r="F8" i="6"/>
  <c r="F30" i="6" s="1"/>
  <c r="F32" i="6" s="1"/>
  <c r="D8" i="6"/>
  <c r="D30" i="6" s="1"/>
  <c r="D32" i="6" s="1"/>
  <c r="BK7" i="6"/>
  <c r="BI7" i="6"/>
  <c r="BG7" i="6"/>
  <c r="BG8" i="6" s="1"/>
  <c r="BE7" i="6"/>
  <c r="BC7" i="6"/>
  <c r="BA7" i="6"/>
  <c r="AY7" i="6"/>
  <c r="AW7" i="6"/>
  <c r="AU7" i="6"/>
  <c r="AS7" i="6"/>
  <c r="AQ7" i="6"/>
  <c r="AQ8" i="6" s="1"/>
  <c r="AO7" i="6"/>
  <c r="AM7" i="6"/>
  <c r="AK7" i="6"/>
  <c r="AI7" i="6"/>
  <c r="AG7" i="6"/>
  <c r="AE7" i="6"/>
  <c r="AC7" i="6"/>
  <c r="AA7" i="6"/>
  <c r="AA8" i="6" s="1"/>
  <c r="Y7" i="6"/>
  <c r="W7" i="6"/>
  <c r="U7" i="6"/>
  <c r="S7" i="6"/>
  <c r="Q7" i="6"/>
  <c r="O7" i="6"/>
  <c r="M7" i="6"/>
  <c r="K7" i="6"/>
  <c r="K8" i="6" s="1"/>
  <c r="I7" i="6"/>
  <c r="G7" i="6"/>
  <c r="E7" i="6"/>
  <c r="C7" i="6"/>
  <c r="BK6" i="6"/>
  <c r="BI6" i="6"/>
  <c r="BG6" i="6"/>
  <c r="BE6" i="6"/>
  <c r="BC6" i="6"/>
  <c r="BA6" i="6"/>
  <c r="AY6" i="6"/>
  <c r="AW6" i="6"/>
  <c r="AU6" i="6"/>
  <c r="AS6" i="6"/>
  <c r="AQ6" i="6"/>
  <c r="AO6" i="6"/>
  <c r="AM6" i="6"/>
  <c r="AK6" i="6"/>
  <c r="AI6" i="6"/>
  <c r="AG6" i="6"/>
  <c r="AE6" i="6"/>
  <c r="AC6" i="6"/>
  <c r="AA6" i="6"/>
  <c r="Y6" i="6"/>
  <c r="W6" i="6"/>
  <c r="U6" i="6"/>
  <c r="S6" i="6"/>
  <c r="Q6" i="6"/>
  <c r="O6" i="6"/>
  <c r="M6" i="6"/>
  <c r="K6" i="6"/>
  <c r="I6" i="6"/>
  <c r="G6" i="6"/>
  <c r="E6" i="6"/>
  <c r="C6" i="6"/>
  <c r="BK5" i="6"/>
  <c r="BK8" i="6" s="1"/>
  <c r="BI5" i="6"/>
  <c r="BI8" i="6" s="1"/>
  <c r="BG5" i="6"/>
  <c r="BE5" i="6"/>
  <c r="BE8" i="6" s="1"/>
  <c r="BC5" i="6"/>
  <c r="BC8" i="6" s="1"/>
  <c r="BA5" i="6"/>
  <c r="BA8" i="6" s="1"/>
  <c r="AY5" i="6"/>
  <c r="AY8" i="6" s="1"/>
  <c r="AW5" i="6"/>
  <c r="AW8" i="6" s="1"/>
  <c r="AU5" i="6"/>
  <c r="AU8" i="6" s="1"/>
  <c r="AS5" i="6"/>
  <c r="AS8" i="6" s="1"/>
  <c r="AQ5" i="6"/>
  <c r="AO5" i="6"/>
  <c r="AO8" i="6" s="1"/>
  <c r="AM5" i="6"/>
  <c r="AM8" i="6" s="1"/>
  <c r="AK5" i="6"/>
  <c r="AK8" i="6" s="1"/>
  <c r="AI5" i="6"/>
  <c r="AI8" i="6" s="1"/>
  <c r="AG5" i="6"/>
  <c r="AG8" i="6" s="1"/>
  <c r="AE5" i="6"/>
  <c r="AE8" i="6" s="1"/>
  <c r="AC5" i="6"/>
  <c r="AC8" i="6" s="1"/>
  <c r="AA5" i="6"/>
  <c r="Y5" i="6"/>
  <c r="Y8" i="6" s="1"/>
  <c r="W5" i="6"/>
  <c r="W8" i="6" s="1"/>
  <c r="U5" i="6"/>
  <c r="U8" i="6" s="1"/>
  <c r="S5" i="6"/>
  <c r="S8" i="6" s="1"/>
  <c r="Q5" i="6"/>
  <c r="Q8" i="6" s="1"/>
  <c r="O5" i="6"/>
  <c r="O8" i="6" s="1"/>
  <c r="M5" i="6"/>
  <c r="M8" i="6" s="1"/>
  <c r="K5" i="6"/>
  <c r="I5" i="6"/>
  <c r="I8" i="6" s="1"/>
  <c r="G5" i="6"/>
  <c r="G8" i="6" s="1"/>
  <c r="E5" i="6"/>
  <c r="E8" i="6" s="1"/>
  <c r="C5" i="6"/>
  <c r="C8" i="6" s="1"/>
  <c r="W111" i="5"/>
  <c r="V111" i="5"/>
  <c r="U111" i="5"/>
  <c r="C111" i="5"/>
  <c r="AG109" i="5"/>
  <c r="AG112" i="5" s="1"/>
  <c r="AE109" i="5"/>
  <c r="AE112" i="5" s="1"/>
  <c r="AJ107" i="5"/>
  <c r="AJ109" i="5" s="1"/>
  <c r="AJ112" i="5" s="1"/>
  <c r="AG107" i="5"/>
  <c r="AF107" i="5"/>
  <c r="AF109" i="5" s="1"/>
  <c r="AF112" i="5" s="1"/>
  <c r="AE107" i="5"/>
  <c r="W106" i="5"/>
  <c r="V106" i="5"/>
  <c r="U106" i="5"/>
  <c r="H106" i="5"/>
  <c r="G106" i="5"/>
  <c r="F106" i="5"/>
  <c r="C106" i="5"/>
  <c r="AB105" i="5"/>
  <c r="AA105" i="5"/>
  <c r="Z105" i="5"/>
  <c r="W105" i="5"/>
  <c r="V105" i="5"/>
  <c r="U105" i="5"/>
  <c r="R105" i="5"/>
  <c r="Q105" i="5"/>
  <c r="P105" i="5"/>
  <c r="M105" i="5"/>
  <c r="L105" i="5"/>
  <c r="K105" i="5"/>
  <c r="H105" i="5"/>
  <c r="G105" i="5"/>
  <c r="F105" i="5"/>
  <c r="C105" i="5"/>
  <c r="AA104" i="5"/>
  <c r="W104" i="5"/>
  <c r="V104" i="5"/>
  <c r="U104" i="5"/>
  <c r="H104" i="5"/>
  <c r="G104" i="5"/>
  <c r="F104" i="5"/>
  <c r="C104" i="5"/>
  <c r="W103" i="5"/>
  <c r="V103" i="5"/>
  <c r="U103" i="5"/>
  <c r="H103" i="5"/>
  <c r="G103" i="5"/>
  <c r="F103" i="5"/>
  <c r="C103" i="5"/>
  <c r="W102" i="5"/>
  <c r="V102" i="5"/>
  <c r="U102" i="5"/>
  <c r="M102" i="5"/>
  <c r="H102" i="5"/>
  <c r="G102" i="5"/>
  <c r="F102" i="5"/>
  <c r="C102" i="5"/>
  <c r="W101" i="5"/>
  <c r="V101" i="5"/>
  <c r="U101" i="5"/>
  <c r="H101" i="5"/>
  <c r="G101" i="5"/>
  <c r="F101" i="5"/>
  <c r="C101" i="5"/>
  <c r="AA100" i="5"/>
  <c r="W100" i="5"/>
  <c r="V100" i="5"/>
  <c r="U100" i="5"/>
  <c r="H100" i="5"/>
  <c r="G100" i="5"/>
  <c r="F100" i="5"/>
  <c r="C100" i="5"/>
  <c r="AJ97" i="5"/>
  <c r="AG97" i="5"/>
  <c r="AF97" i="5"/>
  <c r="AE97" i="5"/>
  <c r="W96" i="5"/>
  <c r="V96" i="5"/>
  <c r="U96" i="5"/>
  <c r="H96" i="5"/>
  <c r="G96" i="5"/>
  <c r="F96" i="5"/>
  <c r="C96" i="5"/>
  <c r="W95" i="5"/>
  <c r="V95" i="5"/>
  <c r="U95" i="5"/>
  <c r="H95" i="5"/>
  <c r="G95" i="5"/>
  <c r="F95" i="5"/>
  <c r="C95" i="5"/>
  <c r="W94" i="5"/>
  <c r="V94" i="5"/>
  <c r="U94" i="5"/>
  <c r="H94" i="5"/>
  <c r="G94" i="5"/>
  <c r="F94" i="5"/>
  <c r="C94" i="5"/>
  <c r="W93" i="5"/>
  <c r="V93" i="5"/>
  <c r="U93" i="5"/>
  <c r="H93" i="5"/>
  <c r="G93" i="5"/>
  <c r="F93" i="5"/>
  <c r="C93" i="5"/>
  <c r="W92" i="5"/>
  <c r="V92" i="5"/>
  <c r="U92" i="5"/>
  <c r="H92" i="5"/>
  <c r="G92" i="5"/>
  <c r="F92" i="5"/>
  <c r="C92" i="5"/>
  <c r="W91" i="5"/>
  <c r="V91" i="5"/>
  <c r="U91" i="5"/>
  <c r="H91" i="5"/>
  <c r="G91" i="5"/>
  <c r="F91" i="5"/>
  <c r="C91" i="5"/>
  <c r="W90" i="5"/>
  <c r="V90" i="5"/>
  <c r="U90" i="5"/>
  <c r="H90" i="5"/>
  <c r="G90" i="5"/>
  <c r="F90" i="5"/>
  <c r="C90" i="5"/>
  <c r="W86" i="5"/>
  <c r="V86" i="5"/>
  <c r="U86" i="5"/>
  <c r="H86" i="5"/>
  <c r="G86" i="5"/>
  <c r="F86" i="5"/>
  <c r="C86" i="5"/>
  <c r="AA85" i="5"/>
  <c r="W85" i="5"/>
  <c r="V85" i="5"/>
  <c r="U85" i="5"/>
  <c r="H85" i="5"/>
  <c r="G85" i="5"/>
  <c r="F85" i="5"/>
  <c r="C85" i="5"/>
  <c r="AA84" i="5"/>
  <c r="W84" i="5"/>
  <c r="V84" i="5"/>
  <c r="U84" i="5"/>
  <c r="H84" i="5"/>
  <c r="G84" i="5"/>
  <c r="F84" i="5"/>
  <c r="C84" i="5"/>
  <c r="AJ81" i="5"/>
  <c r="AJ87" i="5" s="1"/>
  <c r="AG81" i="5"/>
  <c r="AG87" i="5" s="1"/>
  <c r="AF81" i="5"/>
  <c r="AF87" i="5" s="1"/>
  <c r="AE81" i="5"/>
  <c r="AE87" i="5" s="1"/>
  <c r="W80" i="5"/>
  <c r="V80" i="5"/>
  <c r="U80" i="5"/>
  <c r="H80" i="5"/>
  <c r="G80" i="5"/>
  <c r="F80" i="5"/>
  <c r="C80" i="5"/>
  <c r="W79" i="5"/>
  <c r="V79" i="5"/>
  <c r="U79" i="5"/>
  <c r="H79" i="5"/>
  <c r="G79" i="5"/>
  <c r="F79" i="5"/>
  <c r="C79" i="5"/>
  <c r="W78" i="5"/>
  <c r="V78" i="5"/>
  <c r="U78" i="5"/>
  <c r="H78" i="5"/>
  <c r="G78" i="5"/>
  <c r="F78" i="5"/>
  <c r="C78" i="5"/>
  <c r="W77" i="5"/>
  <c r="V77" i="5"/>
  <c r="U77" i="5"/>
  <c r="H77" i="5"/>
  <c r="G77" i="5"/>
  <c r="F77" i="5"/>
  <c r="C77" i="5"/>
  <c r="W76" i="5"/>
  <c r="V76" i="5"/>
  <c r="U76" i="5"/>
  <c r="H76" i="5"/>
  <c r="G76" i="5"/>
  <c r="F76" i="5"/>
  <c r="C76" i="5"/>
  <c r="W75" i="5"/>
  <c r="V75" i="5"/>
  <c r="U75" i="5"/>
  <c r="H75" i="5"/>
  <c r="G75" i="5"/>
  <c r="F75" i="5"/>
  <c r="C75" i="5"/>
  <c r="Y66" i="5"/>
  <c r="Y68" i="5" s="1"/>
  <c r="I66" i="5"/>
  <c r="I68" i="5" s="1"/>
  <c r="AA65" i="5"/>
  <c r="V65" i="5"/>
  <c r="U65" i="5"/>
  <c r="K65" i="5"/>
  <c r="F65" i="5"/>
  <c r="E65" i="5"/>
  <c r="AC63" i="5"/>
  <c r="X63" i="5"/>
  <c r="W63" i="5"/>
  <c r="M63" i="5"/>
  <c r="H63" i="5"/>
  <c r="G63"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AJ61" i="5"/>
  <c r="AJ66" i="5" s="1"/>
  <c r="AI61" i="5"/>
  <c r="AG61" i="5"/>
  <c r="AG66" i="5" s="1"/>
  <c r="Y61" i="5"/>
  <c r="T61" i="5"/>
  <c r="S61" i="5"/>
  <c r="Q61" i="5"/>
  <c r="Q66" i="5" s="1"/>
  <c r="I61" i="5"/>
  <c r="D61" i="5"/>
  <c r="D66" i="5" s="1"/>
  <c r="C61" i="5"/>
  <c r="J57" i="5"/>
  <c r="J58" i="5" s="1"/>
  <c r="G57" i="5"/>
  <c r="AJ56" i="5"/>
  <c r="AJ65" i="5" s="1"/>
  <c r="AI56" i="5"/>
  <c r="AI65" i="5" s="1"/>
  <c r="AH56" i="5"/>
  <c r="AH65" i="5" s="1"/>
  <c r="AG56" i="5"/>
  <c r="AG65" i="5" s="1"/>
  <c r="AF56" i="5"/>
  <c r="AF65" i="5" s="1"/>
  <c r="AE56" i="5"/>
  <c r="AE65" i="5" s="1"/>
  <c r="AD56" i="5"/>
  <c r="AD65" i="5" s="1"/>
  <c r="AC56" i="5"/>
  <c r="AC65" i="5" s="1"/>
  <c r="AB56" i="5"/>
  <c r="AB65" i="5" s="1"/>
  <c r="AA56" i="5"/>
  <c r="Z56" i="5"/>
  <c r="Z65" i="5" s="1"/>
  <c r="Y56" i="5"/>
  <c r="Y65" i="5" s="1"/>
  <c r="X56" i="5"/>
  <c r="X65" i="5" s="1"/>
  <c r="W56" i="5"/>
  <c r="W65" i="5" s="1"/>
  <c r="V56" i="5"/>
  <c r="U56" i="5"/>
  <c r="T56" i="5"/>
  <c r="T65" i="5" s="1"/>
  <c r="S56" i="5"/>
  <c r="S65" i="5" s="1"/>
  <c r="R56" i="5"/>
  <c r="R65" i="5" s="1"/>
  <c r="Q56" i="5"/>
  <c r="Q65" i="5" s="1"/>
  <c r="P56" i="5"/>
  <c r="P65" i="5" s="1"/>
  <c r="O56" i="5"/>
  <c r="O65" i="5" s="1"/>
  <c r="N56" i="5"/>
  <c r="N65" i="5" s="1"/>
  <c r="M56" i="5"/>
  <c r="M65" i="5" s="1"/>
  <c r="L56" i="5"/>
  <c r="L65" i="5" s="1"/>
  <c r="K56" i="5"/>
  <c r="J56" i="5"/>
  <c r="J65" i="5" s="1"/>
  <c r="I56" i="5"/>
  <c r="I65" i="5" s="1"/>
  <c r="H56" i="5"/>
  <c r="H65" i="5" s="1"/>
  <c r="G56" i="5"/>
  <c r="G65" i="5" s="1"/>
  <c r="F56" i="5"/>
  <c r="E56" i="5"/>
  <c r="D56" i="5"/>
  <c r="D65" i="5" s="1"/>
  <c r="C56" i="5"/>
  <c r="C65" i="5" s="1"/>
  <c r="AJ55" i="5"/>
  <c r="AJ63" i="5" s="1"/>
  <c r="AI55" i="5"/>
  <c r="AI63" i="5" s="1"/>
  <c r="AI66" i="5" s="1"/>
  <c r="AH55" i="5"/>
  <c r="AH63" i="5" s="1"/>
  <c r="AG55" i="5"/>
  <c r="AG63" i="5" s="1"/>
  <c r="AF55" i="5"/>
  <c r="AF63" i="5" s="1"/>
  <c r="AE55" i="5"/>
  <c r="AE63" i="5" s="1"/>
  <c r="AD55" i="5"/>
  <c r="AD63" i="5" s="1"/>
  <c r="AC55" i="5"/>
  <c r="AB55" i="5"/>
  <c r="AB63" i="5" s="1"/>
  <c r="AA55" i="5"/>
  <c r="AA63" i="5" s="1"/>
  <c r="Z55" i="5"/>
  <c r="Z63" i="5" s="1"/>
  <c r="Y55" i="5"/>
  <c r="Y63" i="5" s="1"/>
  <c r="X55" i="5"/>
  <c r="W55" i="5"/>
  <c r="V55" i="5"/>
  <c r="V63" i="5" s="1"/>
  <c r="U55" i="5"/>
  <c r="U63" i="5" s="1"/>
  <c r="T55" i="5"/>
  <c r="T63" i="5" s="1"/>
  <c r="S55" i="5"/>
  <c r="S63" i="5" s="1"/>
  <c r="S66" i="5" s="1"/>
  <c r="R55" i="5"/>
  <c r="R63" i="5" s="1"/>
  <c r="Q55" i="5"/>
  <c r="Q63" i="5" s="1"/>
  <c r="P55" i="5"/>
  <c r="P63" i="5" s="1"/>
  <c r="O55" i="5"/>
  <c r="O63" i="5" s="1"/>
  <c r="N55" i="5"/>
  <c r="N63" i="5" s="1"/>
  <c r="M55" i="5"/>
  <c r="L55" i="5"/>
  <c r="L63" i="5" s="1"/>
  <c r="K55" i="5"/>
  <c r="K63" i="5" s="1"/>
  <c r="J55" i="5"/>
  <c r="J63" i="5" s="1"/>
  <c r="I55" i="5"/>
  <c r="I63" i="5" s="1"/>
  <c r="H55" i="5"/>
  <c r="G55" i="5"/>
  <c r="F55" i="5"/>
  <c r="F63" i="5" s="1"/>
  <c r="E55" i="5"/>
  <c r="E63" i="5" s="1"/>
  <c r="D55" i="5"/>
  <c r="D63" i="5" s="1"/>
  <c r="C55" i="5"/>
  <c r="C63" i="5" s="1"/>
  <c r="C66" i="5" s="1"/>
  <c r="AJ54" i="5"/>
  <c r="AI54" i="5"/>
  <c r="AH54" i="5"/>
  <c r="AG54" i="5"/>
  <c r="AF54" i="5"/>
  <c r="AF61" i="5" s="1"/>
  <c r="AF66" i="5" s="1"/>
  <c r="AE54" i="5"/>
  <c r="AE61" i="5" s="1"/>
  <c r="AD54" i="5"/>
  <c r="AC54" i="5"/>
  <c r="AC61" i="5" s="1"/>
  <c r="AB54" i="5"/>
  <c r="AB61" i="5" s="1"/>
  <c r="AB66" i="5" s="1"/>
  <c r="AA54" i="5"/>
  <c r="Z54" i="5"/>
  <c r="Y54" i="5"/>
  <c r="X54" i="5"/>
  <c r="X57" i="5" s="1"/>
  <c r="X58" i="5" s="1"/>
  <c r="W54" i="5"/>
  <c r="W61" i="5" s="1"/>
  <c r="V54" i="5"/>
  <c r="U54" i="5"/>
  <c r="U61" i="5" s="1"/>
  <c r="T54" i="5"/>
  <c r="S54" i="5"/>
  <c r="R54" i="5"/>
  <c r="Q54" i="5"/>
  <c r="P54" i="5"/>
  <c r="P61" i="5" s="1"/>
  <c r="P66" i="5" s="1"/>
  <c r="O54" i="5"/>
  <c r="O61" i="5" s="1"/>
  <c r="N54" i="5"/>
  <c r="M54" i="5"/>
  <c r="M61" i="5" s="1"/>
  <c r="L54" i="5"/>
  <c r="L61" i="5" s="1"/>
  <c r="L66" i="5" s="1"/>
  <c r="K54" i="5"/>
  <c r="J54" i="5"/>
  <c r="J61" i="5" s="1"/>
  <c r="I54" i="5"/>
  <c r="H54" i="5"/>
  <c r="H57" i="5" s="1"/>
  <c r="H58" i="5" s="1"/>
  <c r="G54" i="5"/>
  <c r="G61" i="5" s="1"/>
  <c r="F54" i="5"/>
  <c r="F61" i="5" s="1"/>
  <c r="E54" i="5"/>
  <c r="E61" i="5" s="1"/>
  <c r="D54" i="5"/>
  <c r="C54" i="5"/>
  <c r="C57" i="5" s="1"/>
  <c r="C58" i="5" s="1"/>
  <c r="AJ50" i="5"/>
  <c r="AI50" i="5"/>
  <c r="AG50" i="5"/>
  <c r="AH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X48" i="5"/>
  <c r="X50" i="5" s="1"/>
  <c r="AH44" i="5"/>
  <c r="F44" i="5"/>
  <c r="E44" i="5"/>
  <c r="D44" i="5"/>
  <c r="C44" i="5"/>
  <c r="AC43" i="5"/>
  <c r="S43" i="5"/>
  <c r="N43" i="5"/>
  <c r="L111" i="5" s="1"/>
  <c r="I43" i="5"/>
  <c r="AJ39" i="5"/>
  <c r="AI39" i="5"/>
  <c r="AH39" i="5"/>
  <c r="AG39" i="5"/>
  <c r="AF39" i="5"/>
  <c r="AE39" i="5"/>
  <c r="AD39" i="5"/>
  <c r="AB39" i="5"/>
  <c r="AA39" i="5"/>
  <c r="Z39" i="5"/>
  <c r="Y39" i="5"/>
  <c r="W39" i="5"/>
  <c r="W107" i="5" s="1"/>
  <c r="V39" i="5"/>
  <c r="U39" i="5"/>
  <c r="T39" i="5"/>
  <c r="R39" i="5"/>
  <c r="Q39" i="5"/>
  <c r="P39" i="5"/>
  <c r="O39" i="5"/>
  <c r="M39" i="5"/>
  <c r="L39" i="5"/>
  <c r="K39" i="5"/>
  <c r="J39" i="5"/>
  <c r="I39" i="5"/>
  <c r="H39" i="5"/>
  <c r="H107" i="5" s="1"/>
  <c r="G39" i="5"/>
  <c r="G107" i="5" s="1"/>
  <c r="F39" i="5"/>
  <c r="E39" i="5"/>
  <c r="D39" i="5"/>
  <c r="C39" i="5"/>
  <c r="AC38" i="5"/>
  <c r="S38" i="5"/>
  <c r="N38" i="5"/>
  <c r="L106" i="5" s="1"/>
  <c r="AC36" i="5"/>
  <c r="S36" i="5"/>
  <c r="N36" i="5"/>
  <c r="L104" i="5" s="1"/>
  <c r="AC35" i="5"/>
  <c r="S35" i="5"/>
  <c r="N35" i="5"/>
  <c r="L103" i="5" s="1"/>
  <c r="AC34" i="5"/>
  <c r="AA102" i="5" s="1"/>
  <c r="S34" i="5"/>
  <c r="N34" i="5"/>
  <c r="L102" i="5" s="1"/>
  <c r="AC33" i="5"/>
  <c r="AA101" i="5" s="1"/>
  <c r="S33" i="5"/>
  <c r="N33" i="5"/>
  <c r="L101" i="5" s="1"/>
  <c r="AC32" i="5"/>
  <c r="S32" i="5"/>
  <c r="S39" i="5" s="1"/>
  <c r="N32" i="5"/>
  <c r="L100" i="5" s="1"/>
  <c r="AJ29" i="5"/>
  <c r="AI29" i="5"/>
  <c r="AH29" i="5"/>
  <c r="AG29" i="5"/>
  <c r="AF29" i="5"/>
  <c r="AE29" i="5"/>
  <c r="AD29" i="5"/>
  <c r="AB29" i="5"/>
  <c r="AA29" i="5"/>
  <c r="Z29" i="5"/>
  <c r="Y29" i="5"/>
  <c r="W29" i="5"/>
  <c r="V29" i="5"/>
  <c r="U29" i="5"/>
  <c r="U97" i="5" s="1"/>
  <c r="T29" i="5"/>
  <c r="R29" i="5"/>
  <c r="Q29" i="5"/>
  <c r="P29" i="5"/>
  <c r="O29" i="5"/>
  <c r="M29" i="5"/>
  <c r="G97" i="5" s="1"/>
  <c r="L29" i="5"/>
  <c r="K29" i="5"/>
  <c r="J29" i="5"/>
  <c r="I29" i="5"/>
  <c r="H29" i="5"/>
  <c r="G29" i="5"/>
  <c r="F29" i="5"/>
  <c r="E29" i="5"/>
  <c r="D29" i="5"/>
  <c r="C29" i="5"/>
  <c r="C97" i="5" s="1"/>
  <c r="AC28" i="5"/>
  <c r="S28" i="5"/>
  <c r="Q96" i="5" s="1"/>
  <c r="N28" i="5"/>
  <c r="AC27" i="5"/>
  <c r="S27" i="5"/>
  <c r="N27" i="5"/>
  <c r="AC26" i="5"/>
  <c r="S26" i="5"/>
  <c r="Q94" i="5" s="1"/>
  <c r="N26" i="5"/>
  <c r="AC24" i="5"/>
  <c r="S24" i="5"/>
  <c r="N24" i="5"/>
  <c r="AC23" i="5"/>
  <c r="S23" i="5"/>
  <c r="Q92" i="5" s="1"/>
  <c r="N23" i="5"/>
  <c r="AC22" i="5"/>
  <c r="S22" i="5"/>
  <c r="Q91" i="5" s="1"/>
  <c r="N22" i="5"/>
  <c r="AC21" i="5"/>
  <c r="S21" i="5"/>
  <c r="N21" i="5"/>
  <c r="AJ18" i="5"/>
  <c r="AJ41" i="5" s="1"/>
  <c r="AJ44" i="5" s="1"/>
  <c r="AH18" i="5"/>
  <c r="AH48" i="5" s="1"/>
  <c r="AH50" i="5" s="1"/>
  <c r="AG18" i="5"/>
  <c r="AG41" i="5" s="1"/>
  <c r="AG44" i="5" s="1"/>
  <c r="AB110" i="5" s="1"/>
  <c r="AB18" i="5"/>
  <c r="Z18" i="5"/>
  <c r="Z41" i="5" s="1"/>
  <c r="Y18" i="5"/>
  <c r="Y41" i="5" s="1"/>
  <c r="Y44" i="5" s="1"/>
  <c r="Q18" i="5"/>
  <c r="Q41" i="5" s="1"/>
  <c r="P18" i="5"/>
  <c r="P41" i="5" s="1"/>
  <c r="K18" i="5"/>
  <c r="K41" i="5" s="1"/>
  <c r="I18" i="5"/>
  <c r="I41" i="5" s="1"/>
  <c r="I44" i="5" s="1"/>
  <c r="H18" i="5"/>
  <c r="H41" i="5" s="1"/>
  <c r="C18" i="5"/>
  <c r="AC17" i="5"/>
  <c r="AA86" i="5" s="1"/>
  <c r="S17" i="5"/>
  <c r="N17" i="5"/>
  <c r="L86" i="5" s="1"/>
  <c r="AC16" i="5"/>
  <c r="S16" i="5"/>
  <c r="N16" i="5"/>
  <c r="L85" i="5" s="1"/>
  <c r="AC15" i="5"/>
  <c r="S15" i="5"/>
  <c r="N15" i="5"/>
  <c r="L84" i="5" s="1"/>
  <c r="AJ12" i="5"/>
  <c r="AI12" i="5"/>
  <c r="AI18" i="5" s="1"/>
  <c r="AI41" i="5" s="1"/>
  <c r="AI44" i="5" s="1"/>
  <c r="AH12" i="5"/>
  <c r="AG12" i="5"/>
  <c r="AF12" i="5"/>
  <c r="AF18" i="5" s="1"/>
  <c r="AE12" i="5"/>
  <c r="AE18" i="5" s="1"/>
  <c r="AD12" i="5"/>
  <c r="AD18" i="5" s="1"/>
  <c r="AB12" i="5"/>
  <c r="AA12" i="5"/>
  <c r="Z12" i="5"/>
  <c r="Y12" i="5"/>
  <c r="W12" i="5"/>
  <c r="V12" i="5"/>
  <c r="U12" i="5"/>
  <c r="U18" i="5" s="1"/>
  <c r="T12" i="5"/>
  <c r="T18" i="5" s="1"/>
  <c r="R12" i="5"/>
  <c r="Q12" i="5"/>
  <c r="P12" i="5"/>
  <c r="O12" i="5"/>
  <c r="O18" i="5" s="1"/>
  <c r="M12" i="5"/>
  <c r="L12" i="5"/>
  <c r="L18" i="5" s="1"/>
  <c r="K12" i="5"/>
  <c r="J12" i="5"/>
  <c r="J18" i="5" s="1"/>
  <c r="I12" i="5"/>
  <c r="H12" i="5"/>
  <c r="G12" i="5"/>
  <c r="G81" i="5" s="1"/>
  <c r="F12" i="5"/>
  <c r="E12" i="5"/>
  <c r="E18" i="5" s="1"/>
  <c r="D12" i="5"/>
  <c r="D18" i="5" s="1"/>
  <c r="C12" i="5"/>
  <c r="C81" i="5" s="1"/>
  <c r="AC11" i="5"/>
  <c r="S11" i="5"/>
  <c r="Q80" i="5" s="1"/>
  <c r="N11" i="5"/>
  <c r="AC9" i="5"/>
  <c r="S9" i="5"/>
  <c r="N9" i="5"/>
  <c r="AC8" i="5"/>
  <c r="S8" i="5"/>
  <c r="Q78" i="5" s="1"/>
  <c r="N8" i="5"/>
  <c r="AC7" i="5"/>
  <c r="S7" i="5"/>
  <c r="Q77" i="5" s="1"/>
  <c r="N7" i="5"/>
  <c r="AC6" i="5"/>
  <c r="S6" i="5"/>
  <c r="Q76" i="5" s="1"/>
  <c r="N6" i="5"/>
  <c r="AC5" i="5"/>
  <c r="S5" i="5"/>
  <c r="Q75" i="5" s="1"/>
  <c r="N5" i="5"/>
  <c r="N12" i="5" s="1"/>
  <c r="N18" i="5" s="1"/>
  <c r="AC86" i="4"/>
  <c r="AB86" i="4"/>
  <c r="AA86" i="4"/>
  <c r="Z86" i="4"/>
  <c r="Y86" i="4"/>
  <c r="X86" i="4"/>
  <c r="W86" i="4"/>
  <c r="V86" i="4"/>
  <c r="U86" i="4"/>
  <c r="T86" i="4"/>
  <c r="S86" i="4"/>
  <c r="R86" i="4"/>
  <c r="Q86" i="4"/>
  <c r="P86" i="4"/>
  <c r="O86" i="4"/>
  <c r="N86" i="4"/>
  <c r="M86" i="4"/>
  <c r="L86" i="4"/>
  <c r="K86" i="4"/>
  <c r="J86" i="4"/>
  <c r="I86" i="4"/>
  <c r="H86" i="4"/>
  <c r="G86" i="4"/>
  <c r="F86" i="4"/>
  <c r="E86" i="4"/>
  <c r="D86" i="4"/>
  <c r="C86" i="4"/>
  <c r="AC85" i="4"/>
  <c r="AB85" i="4"/>
  <c r="AA85" i="4"/>
  <c r="Z85" i="4"/>
  <c r="Y85" i="4"/>
  <c r="X85" i="4"/>
  <c r="W85" i="4"/>
  <c r="V85" i="4"/>
  <c r="U85" i="4"/>
  <c r="T85" i="4"/>
  <c r="S85" i="4"/>
  <c r="R85" i="4"/>
  <c r="Q85" i="4"/>
  <c r="P85" i="4"/>
  <c r="O85" i="4"/>
  <c r="N85" i="4"/>
  <c r="M85" i="4"/>
  <c r="L85" i="4"/>
  <c r="K85" i="4"/>
  <c r="J85" i="4"/>
  <c r="I85" i="4"/>
  <c r="H85" i="4"/>
  <c r="G85" i="4"/>
  <c r="F85" i="4"/>
  <c r="E85" i="4"/>
  <c r="D85" i="4"/>
  <c r="C85" i="4"/>
  <c r="AC84" i="4"/>
  <c r="AB84" i="4"/>
  <c r="AA84" i="4"/>
  <c r="Z84" i="4"/>
  <c r="Y84" i="4"/>
  <c r="X84" i="4"/>
  <c r="W84" i="4"/>
  <c r="V84" i="4"/>
  <c r="U84" i="4"/>
  <c r="T84" i="4"/>
  <c r="S84" i="4"/>
  <c r="R84" i="4"/>
  <c r="Q84" i="4"/>
  <c r="P84" i="4"/>
  <c r="O84" i="4"/>
  <c r="N84" i="4"/>
  <c r="M84" i="4"/>
  <c r="L84" i="4"/>
  <c r="K84" i="4"/>
  <c r="J84" i="4"/>
  <c r="I84" i="4"/>
  <c r="H84" i="4"/>
  <c r="G84" i="4"/>
  <c r="F84" i="4"/>
  <c r="E84" i="4"/>
  <c r="D84" i="4"/>
  <c r="C84" i="4"/>
  <c r="AC83" i="4"/>
  <c r="AB83" i="4"/>
  <c r="AA83" i="4"/>
  <c r="Z83" i="4"/>
  <c r="Y83" i="4"/>
  <c r="X83" i="4"/>
  <c r="W83" i="4"/>
  <c r="V83" i="4"/>
  <c r="U83" i="4"/>
  <c r="T83" i="4"/>
  <c r="S83" i="4"/>
  <c r="R83" i="4"/>
  <c r="Q83" i="4"/>
  <c r="P83" i="4"/>
  <c r="O83" i="4"/>
  <c r="N83" i="4"/>
  <c r="M83" i="4"/>
  <c r="L83" i="4"/>
  <c r="K83" i="4"/>
  <c r="J83" i="4"/>
  <c r="I83" i="4"/>
  <c r="H83" i="4"/>
  <c r="G83" i="4"/>
  <c r="F83" i="4"/>
  <c r="E83" i="4"/>
  <c r="D83" i="4"/>
  <c r="C83" i="4"/>
  <c r="AC82" i="4"/>
  <c r="AB82" i="4"/>
  <c r="AA82" i="4"/>
  <c r="Z82" i="4"/>
  <c r="Y82" i="4"/>
  <c r="X82" i="4"/>
  <c r="W82" i="4"/>
  <c r="V82" i="4"/>
  <c r="U82" i="4"/>
  <c r="T82" i="4"/>
  <c r="S82" i="4"/>
  <c r="R82" i="4"/>
  <c r="Q82" i="4"/>
  <c r="P82" i="4"/>
  <c r="O82" i="4"/>
  <c r="N82" i="4"/>
  <c r="M82" i="4"/>
  <c r="L82" i="4"/>
  <c r="K82" i="4"/>
  <c r="J82" i="4"/>
  <c r="I82" i="4"/>
  <c r="H82" i="4"/>
  <c r="G82" i="4"/>
  <c r="F82" i="4"/>
  <c r="E82" i="4"/>
  <c r="D82" i="4"/>
  <c r="C82" i="4"/>
  <c r="AC81" i="4"/>
  <c r="AB81" i="4"/>
  <c r="AA81" i="4"/>
  <c r="Z81" i="4"/>
  <c r="Y81" i="4"/>
  <c r="X81" i="4"/>
  <c r="W81" i="4"/>
  <c r="V81" i="4"/>
  <c r="U81" i="4"/>
  <c r="T81" i="4"/>
  <c r="S81" i="4"/>
  <c r="R81" i="4"/>
  <c r="Q81" i="4"/>
  <c r="P81" i="4"/>
  <c r="O81" i="4"/>
  <c r="N81" i="4"/>
  <c r="M81" i="4"/>
  <c r="L81" i="4"/>
  <c r="K81" i="4"/>
  <c r="J81" i="4"/>
  <c r="I81" i="4"/>
  <c r="H81" i="4"/>
  <c r="G81" i="4"/>
  <c r="F81" i="4"/>
  <c r="E81" i="4"/>
  <c r="D81" i="4"/>
  <c r="C81" i="4"/>
  <c r="AC80" i="4"/>
  <c r="AB80" i="4"/>
  <c r="AA80" i="4"/>
  <c r="Z80" i="4"/>
  <c r="Y80" i="4"/>
  <c r="X80" i="4"/>
  <c r="W80" i="4"/>
  <c r="V80" i="4"/>
  <c r="U80" i="4"/>
  <c r="T80" i="4"/>
  <c r="S80" i="4"/>
  <c r="R80" i="4"/>
  <c r="Q80" i="4"/>
  <c r="P80" i="4"/>
  <c r="O80" i="4"/>
  <c r="N80" i="4"/>
  <c r="M80" i="4"/>
  <c r="L80" i="4"/>
  <c r="K80" i="4"/>
  <c r="J80" i="4"/>
  <c r="I80" i="4"/>
  <c r="H80" i="4"/>
  <c r="G80" i="4"/>
  <c r="F80" i="4"/>
  <c r="E80" i="4"/>
  <c r="D80" i="4"/>
  <c r="C80" i="4"/>
  <c r="AA67" i="4"/>
  <c r="Z67" i="4"/>
  <c r="S67" i="4"/>
  <c r="R67" i="4"/>
  <c r="K67" i="4"/>
  <c r="J67" i="4"/>
  <c r="C67" i="4"/>
  <c r="AC66" i="4"/>
  <c r="AC67" i="4" s="1"/>
  <c r="AB66" i="4"/>
  <c r="AB67" i="4" s="1"/>
  <c r="AA66" i="4"/>
  <c r="Z66" i="4"/>
  <c r="Y66" i="4"/>
  <c r="X66" i="4"/>
  <c r="X67" i="4" s="1"/>
  <c r="W66" i="4"/>
  <c r="V66" i="4"/>
  <c r="V67" i="4" s="1"/>
  <c r="U66" i="4"/>
  <c r="U67" i="4" s="1"/>
  <c r="T66" i="4"/>
  <c r="T67" i="4" s="1"/>
  <c r="S66" i="4"/>
  <c r="R66" i="4"/>
  <c r="Q66" i="4"/>
  <c r="P66" i="4"/>
  <c r="P67" i="4" s="1"/>
  <c r="O66" i="4"/>
  <c r="N66" i="4"/>
  <c r="N67" i="4" s="1"/>
  <c r="M66" i="4"/>
  <c r="M67" i="4" s="1"/>
  <c r="L66" i="4"/>
  <c r="L67" i="4" s="1"/>
  <c r="K66" i="4"/>
  <c r="J66" i="4"/>
  <c r="I66" i="4"/>
  <c r="H66" i="4"/>
  <c r="H67" i="4" s="1"/>
  <c r="G66" i="4"/>
  <c r="F66" i="4"/>
  <c r="F67" i="4" s="1"/>
  <c r="E66" i="4"/>
  <c r="E67" i="4" s="1"/>
  <c r="D66" i="4"/>
  <c r="D67" i="4" s="1"/>
  <c r="C66" i="4"/>
  <c r="AC57" i="4"/>
  <c r="AB57" i="4"/>
  <c r="AA57" i="4"/>
  <c r="Z57" i="4"/>
  <c r="Y57" i="4"/>
  <c r="Y67" i="4" s="1"/>
  <c r="X57" i="4"/>
  <c r="W57" i="4"/>
  <c r="W67" i="4" s="1"/>
  <c r="V57" i="4"/>
  <c r="U57" i="4"/>
  <c r="T57" i="4"/>
  <c r="S57" i="4"/>
  <c r="R57" i="4"/>
  <c r="Q57" i="4"/>
  <c r="Q67" i="4" s="1"/>
  <c r="P57" i="4"/>
  <c r="O57" i="4"/>
  <c r="O67" i="4" s="1"/>
  <c r="N57" i="4"/>
  <c r="M57" i="4"/>
  <c r="L57" i="4"/>
  <c r="K57" i="4"/>
  <c r="J57" i="4"/>
  <c r="I57" i="4"/>
  <c r="I67" i="4" s="1"/>
  <c r="H57" i="4"/>
  <c r="G57" i="4"/>
  <c r="G67" i="4" s="1"/>
  <c r="F57" i="4"/>
  <c r="E57" i="4"/>
  <c r="D57" i="4"/>
  <c r="C57" i="4"/>
  <c r="AA43" i="4"/>
  <c r="S43" i="4"/>
  <c r="K43" i="4"/>
  <c r="C43" i="4"/>
  <c r="AC42" i="4"/>
  <c r="AC43" i="4" s="1"/>
  <c r="AB42" i="4"/>
  <c r="AA42" i="4"/>
  <c r="Z42" i="4"/>
  <c r="Y42" i="4"/>
  <c r="Y43" i="4" s="1"/>
  <c r="X42" i="4"/>
  <c r="W42" i="4"/>
  <c r="W43" i="4" s="1"/>
  <c r="V42" i="4"/>
  <c r="V43" i="4" s="1"/>
  <c r="U42" i="4"/>
  <c r="U43" i="4" s="1"/>
  <c r="T42" i="4"/>
  <c r="S42" i="4"/>
  <c r="R42" i="4"/>
  <c r="Q42" i="4"/>
  <c r="Q43" i="4" s="1"/>
  <c r="P42" i="4"/>
  <c r="O42" i="4"/>
  <c r="O43" i="4" s="1"/>
  <c r="N42" i="4"/>
  <c r="N43" i="4" s="1"/>
  <c r="M42" i="4"/>
  <c r="M43" i="4" s="1"/>
  <c r="L42" i="4"/>
  <c r="K42" i="4"/>
  <c r="J42" i="4"/>
  <c r="I42" i="4"/>
  <c r="I43" i="4" s="1"/>
  <c r="H42" i="4"/>
  <c r="G42" i="4"/>
  <c r="G43" i="4" s="1"/>
  <c r="F42" i="4"/>
  <c r="F43" i="4" s="1"/>
  <c r="E42" i="4"/>
  <c r="E43" i="4" s="1"/>
  <c r="D42" i="4"/>
  <c r="C42" i="4"/>
  <c r="AC35" i="4"/>
  <c r="AB35" i="4"/>
  <c r="AA35" i="4"/>
  <c r="Z35" i="4"/>
  <c r="Y35" i="4"/>
  <c r="X35" i="4"/>
  <c r="X43" i="4" s="1"/>
  <c r="W35" i="4"/>
  <c r="V35" i="4"/>
  <c r="U35" i="4"/>
  <c r="T35" i="4"/>
  <c r="S35" i="4"/>
  <c r="R35" i="4"/>
  <c r="Q35" i="4"/>
  <c r="P35" i="4"/>
  <c r="P43" i="4" s="1"/>
  <c r="O35" i="4"/>
  <c r="N35" i="4"/>
  <c r="M35" i="4"/>
  <c r="L35" i="4"/>
  <c r="K35" i="4"/>
  <c r="J35" i="4"/>
  <c r="I35" i="4"/>
  <c r="H35" i="4"/>
  <c r="H43" i="4" s="1"/>
  <c r="G35" i="4"/>
  <c r="F35" i="4"/>
  <c r="E35" i="4"/>
  <c r="D35" i="4"/>
  <c r="C35" i="4"/>
  <c r="AC29" i="4"/>
  <c r="AC72" i="4" s="1"/>
  <c r="AB29" i="4"/>
  <c r="AB72" i="4" s="1"/>
  <c r="AA29" i="4"/>
  <c r="AA72" i="4" s="1"/>
  <c r="Y29" i="4"/>
  <c r="Y72" i="4" s="1"/>
  <c r="U29" i="4"/>
  <c r="U72" i="4" s="1"/>
  <c r="T29" i="4"/>
  <c r="T72" i="4" s="1"/>
  <c r="S29" i="4"/>
  <c r="S72" i="4" s="1"/>
  <c r="S74" i="4" s="1"/>
  <c r="Q29" i="4"/>
  <c r="Q72" i="4" s="1"/>
  <c r="M29" i="4"/>
  <c r="M72" i="4" s="1"/>
  <c r="L29" i="4"/>
  <c r="L43" i="4" s="1"/>
  <c r="K29" i="4"/>
  <c r="K72" i="4" s="1"/>
  <c r="K74" i="4" s="1"/>
  <c r="I29" i="4"/>
  <c r="I72" i="4" s="1"/>
  <c r="E29" i="4"/>
  <c r="E72" i="4" s="1"/>
  <c r="D29" i="4"/>
  <c r="D72" i="4" s="1"/>
  <c r="C29" i="4"/>
  <c r="C72" i="4" s="1"/>
  <c r="AC27" i="4"/>
  <c r="AB27" i="4"/>
  <c r="AA27" i="4"/>
  <c r="Z27" i="4"/>
  <c r="Z29" i="4" s="1"/>
  <c r="Z72" i="4" s="1"/>
  <c r="Y27" i="4"/>
  <c r="X27" i="4"/>
  <c r="X29" i="4" s="1"/>
  <c r="X72" i="4" s="1"/>
  <c r="W27" i="4"/>
  <c r="W29" i="4" s="1"/>
  <c r="W72" i="4" s="1"/>
  <c r="V27" i="4"/>
  <c r="V29" i="4" s="1"/>
  <c r="V72" i="4" s="1"/>
  <c r="U27" i="4"/>
  <c r="T27" i="4"/>
  <c r="S27" i="4"/>
  <c r="R27" i="4"/>
  <c r="R29" i="4" s="1"/>
  <c r="R72" i="4" s="1"/>
  <c r="R74" i="4" s="1"/>
  <c r="Q27" i="4"/>
  <c r="P27" i="4"/>
  <c r="P29" i="4" s="1"/>
  <c r="P72" i="4" s="1"/>
  <c r="O27" i="4"/>
  <c r="O29" i="4" s="1"/>
  <c r="O72" i="4" s="1"/>
  <c r="N27" i="4"/>
  <c r="N29" i="4" s="1"/>
  <c r="N72" i="4" s="1"/>
  <c r="M27" i="4"/>
  <c r="L27" i="4"/>
  <c r="K27" i="4"/>
  <c r="J27" i="4"/>
  <c r="J29" i="4" s="1"/>
  <c r="J72" i="4" s="1"/>
  <c r="J74" i="4" s="1"/>
  <c r="I27" i="4"/>
  <c r="H27" i="4"/>
  <c r="H29" i="4" s="1"/>
  <c r="H72" i="4" s="1"/>
  <c r="G27" i="4"/>
  <c r="G29" i="4" s="1"/>
  <c r="G72" i="4" s="1"/>
  <c r="F27" i="4"/>
  <c r="F29" i="4" s="1"/>
  <c r="F72" i="4" s="1"/>
  <c r="E27" i="4"/>
  <c r="D27" i="4"/>
  <c r="C27" i="4"/>
  <c r="AA20" i="4"/>
  <c r="AA73" i="4" s="1"/>
  <c r="Z20" i="4"/>
  <c r="Z73" i="4" s="1"/>
  <c r="S20" i="4"/>
  <c r="S73" i="4" s="1"/>
  <c r="R20" i="4"/>
  <c r="R73" i="4" s="1"/>
  <c r="K20" i="4"/>
  <c r="K73" i="4" s="1"/>
  <c r="J20" i="4"/>
  <c r="J73" i="4" s="1"/>
  <c r="C20" i="4"/>
  <c r="C73" i="4" s="1"/>
  <c r="AC19" i="4"/>
  <c r="AC20" i="4" s="1"/>
  <c r="AB19" i="4"/>
  <c r="AB20" i="4" s="1"/>
  <c r="AA19" i="4"/>
  <c r="Z19" i="4"/>
  <c r="Y19" i="4"/>
  <c r="X19" i="4"/>
  <c r="X20" i="4" s="1"/>
  <c r="W19" i="4"/>
  <c r="V19" i="4"/>
  <c r="V20" i="4" s="1"/>
  <c r="U19" i="4"/>
  <c r="U20" i="4" s="1"/>
  <c r="T19" i="4"/>
  <c r="T20" i="4" s="1"/>
  <c r="S19" i="4"/>
  <c r="R19" i="4"/>
  <c r="Q19" i="4"/>
  <c r="P19" i="4"/>
  <c r="P20" i="4" s="1"/>
  <c r="O19" i="4"/>
  <c r="N19" i="4"/>
  <c r="N20" i="4" s="1"/>
  <c r="M19" i="4"/>
  <c r="M20" i="4" s="1"/>
  <c r="L19" i="4"/>
  <c r="L20" i="4" s="1"/>
  <c r="K19" i="4"/>
  <c r="J19" i="4"/>
  <c r="I19" i="4"/>
  <c r="H19" i="4"/>
  <c r="H20" i="4" s="1"/>
  <c r="G19" i="4"/>
  <c r="F19" i="4"/>
  <c r="F20" i="4" s="1"/>
  <c r="E19" i="4"/>
  <c r="E20" i="4" s="1"/>
  <c r="D19" i="4"/>
  <c r="D20" i="4" s="1"/>
  <c r="C19" i="4"/>
  <c r="AC11" i="4"/>
  <c r="AB11" i="4"/>
  <c r="AA11" i="4"/>
  <c r="Z11" i="4"/>
  <c r="Y11" i="4"/>
  <c r="Y20" i="4" s="1"/>
  <c r="X11" i="4"/>
  <c r="W11" i="4"/>
  <c r="W20" i="4" s="1"/>
  <c r="V11" i="4"/>
  <c r="U11" i="4"/>
  <c r="T11" i="4"/>
  <c r="S11" i="4"/>
  <c r="R11" i="4"/>
  <c r="Q11" i="4"/>
  <c r="Q20" i="4" s="1"/>
  <c r="P11" i="4"/>
  <c r="O11" i="4"/>
  <c r="O20" i="4" s="1"/>
  <c r="N11" i="4"/>
  <c r="M11" i="4"/>
  <c r="L11" i="4"/>
  <c r="K11" i="4"/>
  <c r="J11" i="4"/>
  <c r="I11" i="4"/>
  <c r="I20" i="4" s="1"/>
  <c r="H11" i="4"/>
  <c r="G11" i="4"/>
  <c r="G20" i="4" s="1"/>
  <c r="F11" i="4"/>
  <c r="E11" i="4"/>
  <c r="D11" i="4"/>
  <c r="C11" i="4"/>
  <c r="AC180" i="3"/>
  <c r="Y179" i="3"/>
  <c r="W179" i="3"/>
  <c r="V179" i="3"/>
  <c r="U179" i="3"/>
  <c r="S179" i="3"/>
  <c r="R179" i="3"/>
  <c r="Q179" i="3"/>
  <c r="O179" i="3"/>
  <c r="N179" i="3"/>
  <c r="M179" i="3"/>
  <c r="K179" i="3"/>
  <c r="J179" i="3"/>
  <c r="I179" i="3"/>
  <c r="G179" i="3"/>
  <c r="F179" i="3"/>
  <c r="E179" i="3"/>
  <c r="C179" i="3"/>
  <c r="AC178" i="3"/>
  <c r="AA178" i="3"/>
  <c r="AA180" i="3" s="1"/>
  <c r="Z178" i="3"/>
  <c r="Z180" i="3" s="1"/>
  <c r="O178" i="3"/>
  <c r="O180" i="3" s="1"/>
  <c r="E178" i="3"/>
  <c r="E180" i="3" s="1"/>
  <c r="Z172" i="3"/>
  <c r="Y172" i="3"/>
  <c r="W172" i="3"/>
  <c r="V172" i="3"/>
  <c r="U172" i="3"/>
  <c r="S172" i="3"/>
  <c r="R172" i="3"/>
  <c r="Q172" i="3"/>
  <c r="O172" i="3"/>
  <c r="N172" i="3"/>
  <c r="M172" i="3"/>
  <c r="K172" i="3"/>
  <c r="J172" i="3"/>
  <c r="I172" i="3"/>
  <c r="G172" i="3"/>
  <c r="F172" i="3"/>
  <c r="E172" i="3"/>
  <c r="C172" i="3"/>
  <c r="AC171" i="3"/>
  <c r="AC174" i="3" s="1"/>
  <c r="AA171" i="3"/>
  <c r="AA174" i="3" s="1"/>
  <c r="Z171" i="3"/>
  <c r="Z174" i="3" s="1"/>
  <c r="Z166" i="3"/>
  <c r="Y166" i="3"/>
  <c r="W166" i="3"/>
  <c r="V166" i="3"/>
  <c r="U166" i="3"/>
  <c r="S166" i="3"/>
  <c r="R166" i="3"/>
  <c r="Q166" i="3"/>
  <c r="O166" i="3"/>
  <c r="N166" i="3"/>
  <c r="M166" i="3"/>
  <c r="K166" i="3"/>
  <c r="J166" i="3"/>
  <c r="I166" i="3"/>
  <c r="G166" i="3"/>
  <c r="F166" i="3"/>
  <c r="E166" i="3"/>
  <c r="C166" i="3"/>
  <c r="AC165" i="3"/>
  <c r="AC167" i="3" s="1"/>
  <c r="AA165" i="3"/>
  <c r="AA167" i="3" s="1"/>
  <c r="Z165" i="3"/>
  <c r="AC160" i="3"/>
  <c r="AA160" i="3"/>
  <c r="Z160" i="3"/>
  <c r="V160" i="3"/>
  <c r="U160" i="3"/>
  <c r="S160" i="3"/>
  <c r="K160" i="3"/>
  <c r="J160" i="3"/>
  <c r="I160" i="3"/>
  <c r="AA158" i="3"/>
  <c r="AA161" i="3" s="1"/>
  <c r="Z158" i="3"/>
  <c r="Z161" i="3" s="1"/>
  <c r="Y157" i="3"/>
  <c r="Y160" i="3" s="1"/>
  <c r="W157" i="3"/>
  <c r="W160" i="3" s="1"/>
  <c r="V157" i="3"/>
  <c r="U157" i="3"/>
  <c r="S157" i="3"/>
  <c r="R157" i="3"/>
  <c r="R160" i="3" s="1"/>
  <c r="Q157" i="3"/>
  <c r="Q160" i="3" s="1"/>
  <c r="O157" i="3"/>
  <c r="O160" i="3" s="1"/>
  <c r="N157" i="3"/>
  <c r="N160" i="3" s="1"/>
  <c r="M157" i="3"/>
  <c r="M160" i="3" s="1"/>
  <c r="K157" i="3"/>
  <c r="J157" i="3"/>
  <c r="I157" i="3"/>
  <c r="G157" i="3"/>
  <c r="G160" i="3" s="1"/>
  <c r="F157" i="3"/>
  <c r="F160" i="3" s="1"/>
  <c r="E157" i="3"/>
  <c r="E160" i="3" s="1"/>
  <c r="C157" i="3"/>
  <c r="C160" i="3" s="1"/>
  <c r="AC156" i="3"/>
  <c r="AC158" i="3" s="1"/>
  <c r="AC161" i="3" s="1"/>
  <c r="AA156" i="3"/>
  <c r="Z156" i="3"/>
  <c r="AC152" i="3"/>
  <c r="AA152" i="3"/>
  <c r="AC151" i="3"/>
  <c r="AA151" i="3"/>
  <c r="Z151" i="3"/>
  <c r="W151" i="3"/>
  <c r="V151" i="3"/>
  <c r="M151" i="3"/>
  <c r="K151" i="3"/>
  <c r="AC150" i="3"/>
  <c r="AA150" i="3"/>
  <c r="Z150" i="3"/>
  <c r="Z152" i="3" s="1"/>
  <c r="AC145" i="3"/>
  <c r="AA145" i="3"/>
  <c r="Y142" i="3"/>
  <c r="W142" i="3"/>
  <c r="V142" i="3"/>
  <c r="U142" i="3"/>
  <c r="S142" i="3"/>
  <c r="R142" i="3"/>
  <c r="Q142" i="3"/>
  <c r="O142" i="3"/>
  <c r="N142" i="3"/>
  <c r="M142" i="3"/>
  <c r="K142" i="3"/>
  <c r="J142" i="3"/>
  <c r="I142" i="3"/>
  <c r="G142" i="3"/>
  <c r="F142" i="3"/>
  <c r="E142" i="3"/>
  <c r="C142" i="3"/>
  <c r="Y141" i="3"/>
  <c r="W141" i="3"/>
  <c r="V141" i="3"/>
  <c r="U141" i="3"/>
  <c r="S141" i="3"/>
  <c r="R141" i="3"/>
  <c r="Q141" i="3"/>
  <c r="O141" i="3"/>
  <c r="N141" i="3"/>
  <c r="M141" i="3"/>
  <c r="K141" i="3"/>
  <c r="J141" i="3"/>
  <c r="I141" i="3"/>
  <c r="G141" i="3"/>
  <c r="F141" i="3"/>
  <c r="E141" i="3"/>
  <c r="C141" i="3"/>
  <c r="AC140" i="3"/>
  <c r="AC144" i="3" s="1"/>
  <c r="AC146" i="3" s="1"/>
  <c r="AA140" i="3"/>
  <c r="AA144" i="3" s="1"/>
  <c r="AA146" i="3" s="1"/>
  <c r="Z140" i="3"/>
  <c r="Z145" i="3" s="1"/>
  <c r="Y136" i="3"/>
  <c r="W136" i="3"/>
  <c r="V136" i="3"/>
  <c r="U136" i="3"/>
  <c r="S136" i="3"/>
  <c r="R136" i="3"/>
  <c r="Q136" i="3"/>
  <c r="O136" i="3"/>
  <c r="N136" i="3"/>
  <c r="M136" i="3"/>
  <c r="K136" i="3"/>
  <c r="J136" i="3"/>
  <c r="I136" i="3"/>
  <c r="G136" i="3"/>
  <c r="F136" i="3"/>
  <c r="E136" i="3"/>
  <c r="C136" i="3"/>
  <c r="Y135" i="3"/>
  <c r="W135" i="3"/>
  <c r="V135" i="3"/>
  <c r="U135" i="3"/>
  <c r="S135" i="3"/>
  <c r="R135" i="3"/>
  <c r="Q135" i="3"/>
  <c r="O135" i="3"/>
  <c r="N135" i="3"/>
  <c r="M135" i="3"/>
  <c r="K135" i="3"/>
  <c r="J135" i="3"/>
  <c r="I135" i="3"/>
  <c r="G135" i="3"/>
  <c r="F135" i="3"/>
  <c r="E135" i="3"/>
  <c r="C135" i="3"/>
  <c r="Y129" i="3"/>
  <c r="W129" i="3"/>
  <c r="V129" i="3"/>
  <c r="U129" i="3"/>
  <c r="S129" i="3"/>
  <c r="R129" i="3"/>
  <c r="Q129" i="3"/>
  <c r="O129" i="3"/>
  <c r="N129" i="3"/>
  <c r="M129" i="3"/>
  <c r="K129" i="3"/>
  <c r="J129" i="3"/>
  <c r="I129" i="3"/>
  <c r="G129" i="3"/>
  <c r="F129" i="3"/>
  <c r="E129" i="3"/>
  <c r="C129" i="3"/>
  <c r="Y128" i="3"/>
  <c r="W128" i="3"/>
  <c r="V128" i="3"/>
  <c r="U128" i="3"/>
  <c r="S128" i="3"/>
  <c r="R128" i="3"/>
  <c r="Q128" i="3"/>
  <c r="O128" i="3"/>
  <c r="N128" i="3"/>
  <c r="M128" i="3"/>
  <c r="K128" i="3"/>
  <c r="J128" i="3"/>
  <c r="I128" i="3"/>
  <c r="G128" i="3"/>
  <c r="F128" i="3"/>
  <c r="E128" i="3"/>
  <c r="C128" i="3"/>
  <c r="Y127" i="3"/>
  <c r="W127" i="3"/>
  <c r="V127" i="3"/>
  <c r="U127" i="3"/>
  <c r="S127" i="3"/>
  <c r="R127" i="3"/>
  <c r="Q127" i="3"/>
  <c r="O127" i="3"/>
  <c r="N127" i="3"/>
  <c r="M127" i="3"/>
  <c r="K127" i="3"/>
  <c r="J127" i="3"/>
  <c r="I127" i="3"/>
  <c r="G127" i="3"/>
  <c r="F127" i="3"/>
  <c r="E127" i="3"/>
  <c r="C127" i="3"/>
  <c r="Y126" i="3"/>
  <c r="W126" i="3"/>
  <c r="V126" i="3"/>
  <c r="U126" i="3"/>
  <c r="S126" i="3"/>
  <c r="R126" i="3"/>
  <c r="Q126" i="3"/>
  <c r="O126" i="3"/>
  <c r="N126" i="3"/>
  <c r="M126" i="3"/>
  <c r="K126" i="3"/>
  <c r="J126" i="3"/>
  <c r="I126" i="3"/>
  <c r="G126" i="3"/>
  <c r="F126" i="3"/>
  <c r="E126" i="3"/>
  <c r="C126" i="3"/>
  <c r="Y121" i="3"/>
  <c r="W121" i="3"/>
  <c r="V121" i="3"/>
  <c r="U121" i="3"/>
  <c r="S121" i="3"/>
  <c r="R121" i="3"/>
  <c r="Q121" i="3"/>
  <c r="O121" i="3"/>
  <c r="N121" i="3"/>
  <c r="M121" i="3"/>
  <c r="K121" i="3"/>
  <c r="J121" i="3"/>
  <c r="I121" i="3"/>
  <c r="G121" i="3"/>
  <c r="F121" i="3"/>
  <c r="E121" i="3"/>
  <c r="C121" i="3"/>
  <c r="Y120" i="3"/>
  <c r="W120" i="3"/>
  <c r="V120" i="3"/>
  <c r="U120" i="3"/>
  <c r="S120" i="3"/>
  <c r="R120" i="3"/>
  <c r="Q120" i="3"/>
  <c r="O120" i="3"/>
  <c r="N120" i="3"/>
  <c r="M120" i="3"/>
  <c r="K120" i="3"/>
  <c r="J120" i="3"/>
  <c r="I120" i="3"/>
  <c r="G120" i="3"/>
  <c r="F120" i="3"/>
  <c r="E120" i="3"/>
  <c r="C120" i="3"/>
  <c r="Y114" i="3"/>
  <c r="W114" i="3"/>
  <c r="V114" i="3"/>
  <c r="U114" i="3"/>
  <c r="S114" i="3"/>
  <c r="R114" i="3"/>
  <c r="Q114" i="3"/>
  <c r="O114" i="3"/>
  <c r="N114" i="3"/>
  <c r="M114" i="3"/>
  <c r="K114" i="3"/>
  <c r="J114" i="3"/>
  <c r="I114" i="3"/>
  <c r="G114" i="3"/>
  <c r="F114" i="3"/>
  <c r="E114" i="3"/>
  <c r="C114" i="3"/>
  <c r="Y113" i="3"/>
  <c r="Y178" i="3" s="1"/>
  <c r="Y180" i="3" s="1"/>
  <c r="W113" i="3"/>
  <c r="W178" i="3" s="1"/>
  <c r="W180" i="3" s="1"/>
  <c r="V113" i="3"/>
  <c r="V178" i="3" s="1"/>
  <c r="V180" i="3" s="1"/>
  <c r="U113" i="3"/>
  <c r="U178" i="3" s="1"/>
  <c r="U180" i="3" s="1"/>
  <c r="S113" i="3"/>
  <c r="S178" i="3" s="1"/>
  <c r="S180" i="3" s="1"/>
  <c r="R113" i="3"/>
  <c r="R178" i="3" s="1"/>
  <c r="R180" i="3" s="1"/>
  <c r="Q113" i="3"/>
  <c r="Q178" i="3" s="1"/>
  <c r="Q180" i="3" s="1"/>
  <c r="O113" i="3"/>
  <c r="N113" i="3"/>
  <c r="N178" i="3" s="1"/>
  <c r="N180" i="3" s="1"/>
  <c r="M113" i="3"/>
  <c r="M178" i="3" s="1"/>
  <c r="M180" i="3" s="1"/>
  <c r="K113" i="3"/>
  <c r="K178" i="3" s="1"/>
  <c r="K180" i="3" s="1"/>
  <c r="J113" i="3"/>
  <c r="J178" i="3" s="1"/>
  <c r="J180" i="3" s="1"/>
  <c r="I113" i="3"/>
  <c r="I178" i="3" s="1"/>
  <c r="I180" i="3" s="1"/>
  <c r="G113" i="3"/>
  <c r="G178" i="3" s="1"/>
  <c r="G180" i="3" s="1"/>
  <c r="F113" i="3"/>
  <c r="F178" i="3" s="1"/>
  <c r="F180" i="3" s="1"/>
  <c r="E113" i="3"/>
  <c r="C113" i="3"/>
  <c r="C178" i="3" s="1"/>
  <c r="C180" i="3" s="1"/>
  <c r="Y109" i="3"/>
  <c r="W109" i="3"/>
  <c r="V109" i="3"/>
  <c r="U109" i="3"/>
  <c r="S109" i="3"/>
  <c r="R109" i="3"/>
  <c r="Q109" i="3"/>
  <c r="O109" i="3"/>
  <c r="N109" i="3"/>
  <c r="M109" i="3"/>
  <c r="K109" i="3"/>
  <c r="J109" i="3"/>
  <c r="I109" i="3"/>
  <c r="G109" i="3"/>
  <c r="F109" i="3"/>
  <c r="E109" i="3"/>
  <c r="C109" i="3"/>
  <c r="Y106" i="3"/>
  <c r="W106" i="3"/>
  <c r="V106" i="3"/>
  <c r="U106" i="3"/>
  <c r="S106" i="3"/>
  <c r="R106" i="3"/>
  <c r="Q106" i="3"/>
  <c r="O106" i="3"/>
  <c r="N106" i="3"/>
  <c r="M106" i="3"/>
  <c r="K106" i="3"/>
  <c r="J106" i="3"/>
  <c r="I106" i="3"/>
  <c r="G106" i="3"/>
  <c r="F106" i="3"/>
  <c r="E106" i="3"/>
  <c r="C106" i="3"/>
  <c r="Y103" i="3"/>
  <c r="W103" i="3"/>
  <c r="V103" i="3"/>
  <c r="U103" i="3"/>
  <c r="S103" i="3"/>
  <c r="R103" i="3"/>
  <c r="Q103" i="3"/>
  <c r="O103" i="3"/>
  <c r="N103" i="3"/>
  <c r="M103" i="3"/>
  <c r="K103" i="3"/>
  <c r="J103" i="3"/>
  <c r="I103" i="3"/>
  <c r="G103" i="3"/>
  <c r="F103" i="3"/>
  <c r="E103" i="3"/>
  <c r="C103" i="3"/>
  <c r="Y102" i="3"/>
  <c r="W102" i="3"/>
  <c r="V102" i="3"/>
  <c r="U102" i="3"/>
  <c r="S102" i="3"/>
  <c r="R102" i="3"/>
  <c r="Q102" i="3"/>
  <c r="O102" i="3"/>
  <c r="N102" i="3"/>
  <c r="M102" i="3"/>
  <c r="K102" i="3"/>
  <c r="J102" i="3"/>
  <c r="I102" i="3"/>
  <c r="G102" i="3"/>
  <c r="F102" i="3"/>
  <c r="E102" i="3"/>
  <c r="C102" i="3"/>
  <c r="Y101" i="3"/>
  <c r="W101" i="3"/>
  <c r="V101" i="3"/>
  <c r="U101" i="3"/>
  <c r="S101" i="3"/>
  <c r="R101" i="3"/>
  <c r="Q101" i="3"/>
  <c r="O101" i="3"/>
  <c r="N101" i="3"/>
  <c r="M101" i="3"/>
  <c r="K101" i="3"/>
  <c r="J101" i="3"/>
  <c r="I101" i="3"/>
  <c r="G101" i="3"/>
  <c r="F101" i="3"/>
  <c r="E101" i="3"/>
  <c r="C101" i="3"/>
  <c r="Y100" i="3"/>
  <c r="W100" i="3"/>
  <c r="V100" i="3"/>
  <c r="U100" i="3"/>
  <c r="S100" i="3"/>
  <c r="R100" i="3"/>
  <c r="Q100" i="3"/>
  <c r="O100" i="3"/>
  <c r="N100" i="3"/>
  <c r="M100" i="3"/>
  <c r="K100" i="3"/>
  <c r="J100" i="3"/>
  <c r="I100" i="3"/>
  <c r="G100" i="3"/>
  <c r="F100" i="3"/>
  <c r="E100" i="3"/>
  <c r="C100" i="3"/>
  <c r="Y99" i="3"/>
  <c r="W99" i="3"/>
  <c r="V99" i="3"/>
  <c r="U99" i="3"/>
  <c r="S99" i="3"/>
  <c r="R99" i="3"/>
  <c r="Q99" i="3"/>
  <c r="O99" i="3"/>
  <c r="N99" i="3"/>
  <c r="M99" i="3"/>
  <c r="K99" i="3"/>
  <c r="J99" i="3"/>
  <c r="I99" i="3"/>
  <c r="G99" i="3"/>
  <c r="F99" i="3"/>
  <c r="E99" i="3"/>
  <c r="C99" i="3"/>
  <c r="Y98" i="3"/>
  <c r="W98" i="3"/>
  <c r="V98" i="3"/>
  <c r="U98" i="3"/>
  <c r="S98" i="3"/>
  <c r="R98" i="3"/>
  <c r="Q98" i="3"/>
  <c r="O98" i="3"/>
  <c r="N98" i="3"/>
  <c r="M98" i="3"/>
  <c r="K98" i="3"/>
  <c r="J98" i="3"/>
  <c r="I98" i="3"/>
  <c r="G98" i="3"/>
  <c r="F98" i="3"/>
  <c r="E98" i="3"/>
  <c r="C98" i="3"/>
  <c r="M96" i="3"/>
  <c r="M150" i="3" s="1"/>
  <c r="M152" i="3" s="1"/>
  <c r="Y95" i="3"/>
  <c r="W95" i="3"/>
  <c r="V95" i="3"/>
  <c r="U95" i="3"/>
  <c r="S95" i="3"/>
  <c r="R95" i="3"/>
  <c r="Q95" i="3"/>
  <c r="O95" i="3"/>
  <c r="N95" i="3"/>
  <c r="M95" i="3"/>
  <c r="K95" i="3"/>
  <c r="J95" i="3"/>
  <c r="I95" i="3"/>
  <c r="G95" i="3"/>
  <c r="F95" i="3"/>
  <c r="E95" i="3"/>
  <c r="C95" i="3"/>
  <c r="Y94" i="3"/>
  <c r="Y151" i="3" s="1"/>
  <c r="W94" i="3"/>
  <c r="V94" i="3"/>
  <c r="U94" i="3"/>
  <c r="U151" i="3" s="1"/>
  <c r="S94" i="3"/>
  <c r="S151" i="3" s="1"/>
  <c r="R94" i="3"/>
  <c r="R151" i="3" s="1"/>
  <c r="Q94" i="3"/>
  <c r="Q151" i="3" s="1"/>
  <c r="O94" i="3"/>
  <c r="O151" i="3" s="1"/>
  <c r="N94" i="3"/>
  <c r="N151" i="3" s="1"/>
  <c r="M94" i="3"/>
  <c r="K94" i="3"/>
  <c r="J94" i="3"/>
  <c r="J151" i="3" s="1"/>
  <c r="I94" i="3"/>
  <c r="I151" i="3" s="1"/>
  <c r="G94" i="3"/>
  <c r="G151" i="3" s="1"/>
  <c r="F94" i="3"/>
  <c r="F151" i="3" s="1"/>
  <c r="E94" i="3"/>
  <c r="E151" i="3" s="1"/>
  <c r="C94" i="3"/>
  <c r="C151" i="3" s="1"/>
  <c r="AC90" i="3"/>
  <c r="AA90" i="3"/>
  <c r="Z90" i="3"/>
  <c r="W90" i="3"/>
  <c r="O90" i="3"/>
  <c r="N90" i="3"/>
  <c r="G90" i="3"/>
  <c r="Y89" i="3"/>
  <c r="X89" i="3"/>
  <c r="W89" i="3"/>
  <c r="V89" i="3"/>
  <c r="U89" i="3"/>
  <c r="T89" i="3"/>
  <c r="S89" i="3"/>
  <c r="R89" i="3"/>
  <c r="Q89" i="3"/>
  <c r="P89" i="3"/>
  <c r="O89" i="3"/>
  <c r="N89" i="3"/>
  <c r="M89" i="3"/>
  <c r="L89" i="3"/>
  <c r="K89" i="3"/>
  <c r="J89" i="3"/>
  <c r="I89" i="3"/>
  <c r="H89" i="3"/>
  <c r="G89" i="3"/>
  <c r="F89" i="3"/>
  <c r="E89" i="3"/>
  <c r="D89" i="3"/>
  <c r="C89" i="3"/>
  <c r="AB88" i="3"/>
  <c r="AB90" i="3" s="1"/>
  <c r="Y88" i="3"/>
  <c r="Y90" i="3" s="1"/>
  <c r="X88" i="3"/>
  <c r="X90" i="3" s="1"/>
  <c r="W88" i="3"/>
  <c r="V88" i="3"/>
  <c r="V90" i="3" s="1"/>
  <c r="U88" i="3"/>
  <c r="U90" i="3" s="1"/>
  <c r="T88" i="3"/>
  <c r="T90" i="3" s="1"/>
  <c r="S88" i="3"/>
  <c r="S90" i="3" s="1"/>
  <c r="R88" i="3"/>
  <c r="R90" i="3" s="1"/>
  <c r="Q88" i="3"/>
  <c r="Q90" i="3" s="1"/>
  <c r="P88" i="3"/>
  <c r="P90" i="3" s="1"/>
  <c r="O88" i="3"/>
  <c r="N88" i="3"/>
  <c r="M88" i="3"/>
  <c r="M90" i="3" s="1"/>
  <c r="L88" i="3"/>
  <c r="L90" i="3" s="1"/>
  <c r="K88" i="3"/>
  <c r="K90" i="3" s="1"/>
  <c r="J88" i="3"/>
  <c r="J90" i="3" s="1"/>
  <c r="I88" i="3"/>
  <c r="I90" i="3" s="1"/>
  <c r="H88" i="3"/>
  <c r="H90" i="3" s="1"/>
  <c r="G88" i="3"/>
  <c r="F88" i="3"/>
  <c r="F90" i="3" s="1"/>
  <c r="E88" i="3"/>
  <c r="E90" i="3" s="1"/>
  <c r="D88" i="3"/>
  <c r="D90" i="3" s="1"/>
  <c r="C88" i="3"/>
  <c r="C90" i="3" s="1"/>
  <c r="AC84" i="3"/>
  <c r="AA84" i="3"/>
  <c r="Z82" i="3"/>
  <c r="Z84" i="3" s="1"/>
  <c r="Y82" i="3"/>
  <c r="X82" i="3"/>
  <c r="W82" i="3"/>
  <c r="V82" i="3"/>
  <c r="U82" i="3"/>
  <c r="T82" i="3"/>
  <c r="S82" i="3"/>
  <c r="R82" i="3"/>
  <c r="Q82" i="3"/>
  <c r="P82" i="3"/>
  <c r="O82" i="3"/>
  <c r="N82" i="3"/>
  <c r="M82" i="3"/>
  <c r="L82" i="3"/>
  <c r="K82" i="3"/>
  <c r="J82" i="3"/>
  <c r="I82" i="3"/>
  <c r="H82" i="3"/>
  <c r="G82" i="3"/>
  <c r="F82" i="3"/>
  <c r="E82" i="3"/>
  <c r="D82" i="3"/>
  <c r="C82" i="3"/>
  <c r="X81" i="3"/>
  <c r="X84" i="3" s="1"/>
  <c r="AC77" i="3"/>
  <c r="AA77" i="3"/>
  <c r="Z76" i="3"/>
  <c r="Z77" i="3" s="1"/>
  <c r="Y76" i="3"/>
  <c r="X76" i="3"/>
  <c r="W76" i="3"/>
  <c r="V76" i="3"/>
  <c r="U76" i="3"/>
  <c r="T76" i="3"/>
  <c r="S76" i="3"/>
  <c r="R76" i="3"/>
  <c r="Q76" i="3"/>
  <c r="P76" i="3"/>
  <c r="O76" i="3"/>
  <c r="N76" i="3"/>
  <c r="M76" i="3"/>
  <c r="L76" i="3"/>
  <c r="K76" i="3"/>
  <c r="J76" i="3"/>
  <c r="I76" i="3"/>
  <c r="H76" i="3"/>
  <c r="G76" i="3"/>
  <c r="F76" i="3"/>
  <c r="E76" i="3"/>
  <c r="D76" i="3"/>
  <c r="C76" i="3"/>
  <c r="X75" i="3"/>
  <c r="X77" i="3" s="1"/>
  <c r="AC70" i="3"/>
  <c r="AB70" i="3"/>
  <c r="AA70" i="3"/>
  <c r="Z70" i="3"/>
  <c r="Y70" i="3"/>
  <c r="X70" i="3"/>
  <c r="W70" i="3"/>
  <c r="V70" i="3"/>
  <c r="U70" i="3"/>
  <c r="T70" i="3"/>
  <c r="S70" i="3"/>
  <c r="R70" i="3"/>
  <c r="Q70" i="3"/>
  <c r="P70" i="3"/>
  <c r="O70" i="3"/>
  <c r="N70" i="3"/>
  <c r="M70" i="3"/>
  <c r="L70" i="3"/>
  <c r="K70" i="3"/>
  <c r="J70" i="3"/>
  <c r="I70" i="3"/>
  <c r="H70" i="3"/>
  <c r="G70" i="3"/>
  <c r="F70" i="3"/>
  <c r="E70" i="3"/>
  <c r="D70" i="3"/>
  <c r="C70" i="3"/>
  <c r="C62"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AA60" i="3"/>
  <c r="AA62" i="3" s="1"/>
  <c r="Y60" i="3"/>
  <c r="Y62" i="3" s="1"/>
  <c r="S60" i="3"/>
  <c r="S62" i="3" s="1"/>
  <c r="Q60" i="3"/>
  <c r="Q62" i="3" s="1"/>
  <c r="K60" i="3"/>
  <c r="K62" i="3" s="1"/>
  <c r="I60" i="3"/>
  <c r="I62" i="3" s="1"/>
  <c r="C60" i="3"/>
  <c r="X55" i="3"/>
  <c r="X50" i="3"/>
  <c r="X54" i="3" s="1"/>
  <c r="X56" i="3" s="1"/>
  <c r="U50" i="3"/>
  <c r="U55" i="3" s="1"/>
  <c r="M50" i="3"/>
  <c r="M55" i="3" s="1"/>
  <c r="E50" i="3"/>
  <c r="E55" i="3" s="1"/>
  <c r="X42" i="3"/>
  <c r="AC40" i="3"/>
  <c r="Y130" i="3" s="1"/>
  <c r="AB40" i="3"/>
  <c r="AA40" i="3"/>
  <c r="Z40" i="3"/>
  <c r="Y40" i="3"/>
  <c r="X40" i="3"/>
  <c r="W40" i="3"/>
  <c r="V40" i="3"/>
  <c r="U40" i="3"/>
  <c r="U130" i="3" s="1"/>
  <c r="T40" i="3"/>
  <c r="S40" i="3"/>
  <c r="S130" i="3" s="1"/>
  <c r="R40" i="3"/>
  <c r="Q40" i="3"/>
  <c r="P40" i="3"/>
  <c r="O40" i="3"/>
  <c r="O130" i="3" s="1"/>
  <c r="N40" i="3"/>
  <c r="N130" i="3" s="1"/>
  <c r="M40" i="3"/>
  <c r="M130" i="3" s="1"/>
  <c r="L40" i="3"/>
  <c r="K40" i="3"/>
  <c r="K130" i="3" s="1"/>
  <c r="J40" i="3"/>
  <c r="I40" i="3"/>
  <c r="H40" i="3"/>
  <c r="G40" i="3"/>
  <c r="F40" i="3"/>
  <c r="E40" i="3"/>
  <c r="E130" i="3" s="1"/>
  <c r="D40" i="3"/>
  <c r="C40" i="3"/>
  <c r="C130" i="3" s="1"/>
  <c r="AC29" i="3"/>
  <c r="AB29" i="3"/>
  <c r="AA29" i="3"/>
  <c r="Z29" i="3"/>
  <c r="Y29" i="3"/>
  <c r="Y119" i="3" s="1"/>
  <c r="X29" i="3"/>
  <c r="W29" i="3"/>
  <c r="W119" i="3" s="1"/>
  <c r="V29" i="3"/>
  <c r="V119" i="3" s="1"/>
  <c r="U29" i="3"/>
  <c r="T29" i="3"/>
  <c r="S29" i="3"/>
  <c r="S119" i="3" s="1"/>
  <c r="R29" i="3"/>
  <c r="Q29" i="3"/>
  <c r="Q119" i="3" s="1"/>
  <c r="P29" i="3"/>
  <c r="M119" i="3" s="1"/>
  <c r="O29" i="3"/>
  <c r="N29" i="3"/>
  <c r="N119" i="3" s="1"/>
  <c r="M29" i="3"/>
  <c r="L29" i="3"/>
  <c r="K29" i="3"/>
  <c r="K119" i="3" s="1"/>
  <c r="J29" i="3"/>
  <c r="I29" i="3"/>
  <c r="I119" i="3" s="1"/>
  <c r="H29" i="3"/>
  <c r="G29" i="3"/>
  <c r="F29" i="3"/>
  <c r="F119" i="3" s="1"/>
  <c r="E29" i="3"/>
  <c r="D29" i="3"/>
  <c r="C29" i="3"/>
  <c r="C119" i="3" s="1"/>
  <c r="AC28" i="3"/>
  <c r="AB28" i="3"/>
  <c r="AA28" i="3"/>
  <c r="Z28" i="3"/>
  <c r="Y28" i="3"/>
  <c r="Y118" i="3" s="1"/>
  <c r="X28" i="3"/>
  <c r="W28" i="3"/>
  <c r="V28" i="3"/>
  <c r="V118" i="3" s="1"/>
  <c r="U28" i="3"/>
  <c r="T28" i="3"/>
  <c r="S28" i="3"/>
  <c r="S118" i="3" s="1"/>
  <c r="R28" i="3"/>
  <c r="Q28" i="3"/>
  <c r="Q118" i="3" s="1"/>
  <c r="P28" i="3"/>
  <c r="O28" i="3"/>
  <c r="O118" i="3" s="1"/>
  <c r="N28" i="3"/>
  <c r="N118" i="3" s="1"/>
  <c r="M28" i="3"/>
  <c r="L28" i="3"/>
  <c r="K28" i="3"/>
  <c r="K118" i="3" s="1"/>
  <c r="J28" i="3"/>
  <c r="I28" i="3"/>
  <c r="I118" i="3" s="1"/>
  <c r="H28" i="3"/>
  <c r="G28" i="3"/>
  <c r="F28" i="3"/>
  <c r="F118" i="3" s="1"/>
  <c r="E28" i="3"/>
  <c r="E118" i="3" s="1"/>
  <c r="D28" i="3"/>
  <c r="C28" i="3"/>
  <c r="C118" i="3" s="1"/>
  <c r="X20" i="3"/>
  <c r="AA17" i="3"/>
  <c r="AA20" i="3" s="1"/>
  <c r="AA42" i="3" s="1"/>
  <c r="X17" i="3"/>
  <c r="X66" i="3" s="1"/>
  <c r="X68" i="3" s="1"/>
  <c r="X71" i="3" s="1"/>
  <c r="AA14" i="3"/>
  <c r="AA50" i="3" s="1"/>
  <c r="Z14" i="3"/>
  <c r="Z50" i="3" s="1"/>
  <c r="U14" i="3"/>
  <c r="S14" i="3"/>
  <c r="S50" i="3" s="1"/>
  <c r="R14" i="3"/>
  <c r="Q14" i="3"/>
  <c r="M14" i="3"/>
  <c r="K14" i="3"/>
  <c r="K17" i="3" s="1"/>
  <c r="J14" i="3"/>
  <c r="I14" i="3"/>
  <c r="E14" i="3"/>
  <c r="C14" i="3"/>
  <c r="AC6" i="3"/>
  <c r="AC60" i="3" s="1"/>
  <c r="AC62" i="3" s="1"/>
  <c r="AB6" i="3"/>
  <c r="AB14" i="3" s="1"/>
  <c r="AA6" i="3"/>
  <c r="Z6" i="3"/>
  <c r="Z60" i="3" s="1"/>
  <c r="Z62" i="3" s="1"/>
  <c r="Y6" i="3"/>
  <c r="Y96" i="3" s="1"/>
  <c r="Y150" i="3" s="1"/>
  <c r="Y152" i="3" s="1"/>
  <c r="X6" i="3"/>
  <c r="X60" i="3" s="1"/>
  <c r="X62" i="3" s="1"/>
  <c r="W6" i="3"/>
  <c r="W60" i="3" s="1"/>
  <c r="W62" i="3" s="1"/>
  <c r="V6" i="3"/>
  <c r="V60" i="3" s="1"/>
  <c r="V62" i="3" s="1"/>
  <c r="U6" i="3"/>
  <c r="T6" i="3"/>
  <c r="T60" i="3" s="1"/>
  <c r="T62" i="3" s="1"/>
  <c r="S6" i="3"/>
  <c r="R6" i="3"/>
  <c r="R60" i="3" s="1"/>
  <c r="R62" i="3" s="1"/>
  <c r="Q6" i="3"/>
  <c r="P6" i="3"/>
  <c r="P60" i="3" s="1"/>
  <c r="P62" i="3" s="1"/>
  <c r="O6" i="3"/>
  <c r="N6" i="3"/>
  <c r="N96" i="3" s="1"/>
  <c r="N150" i="3" s="1"/>
  <c r="N152" i="3" s="1"/>
  <c r="M6" i="3"/>
  <c r="M60" i="3" s="1"/>
  <c r="M62" i="3" s="1"/>
  <c r="L6" i="3"/>
  <c r="L60" i="3" s="1"/>
  <c r="L62" i="3" s="1"/>
  <c r="K6" i="3"/>
  <c r="K96" i="3" s="1"/>
  <c r="K150" i="3" s="1"/>
  <c r="K152" i="3" s="1"/>
  <c r="J6" i="3"/>
  <c r="J60" i="3" s="1"/>
  <c r="J62" i="3" s="1"/>
  <c r="I6" i="3"/>
  <c r="H6" i="3"/>
  <c r="H60" i="3" s="1"/>
  <c r="H62" i="3" s="1"/>
  <c r="G6" i="3"/>
  <c r="F6" i="3"/>
  <c r="F96" i="3" s="1"/>
  <c r="F150" i="3" s="1"/>
  <c r="F152" i="3" s="1"/>
  <c r="E6" i="3"/>
  <c r="D6" i="3"/>
  <c r="D60" i="3" s="1"/>
  <c r="D62" i="3" s="1"/>
  <c r="C6" i="3"/>
  <c r="AG90" i="2"/>
  <c r="AF90" i="2"/>
  <c r="AD90" i="2"/>
  <c r="Z90" i="2"/>
  <c r="R90" i="2"/>
  <c r="J90" i="2"/>
  <c r="AB89" i="2"/>
  <c r="AB90" i="2" s="1"/>
  <c r="AA89" i="2"/>
  <c r="Z89" i="2"/>
  <c r="Y89" i="2"/>
  <c r="X89" i="2"/>
  <c r="W89" i="2"/>
  <c r="V89" i="2"/>
  <c r="U89" i="2"/>
  <c r="T89" i="2"/>
  <c r="T90" i="2" s="1"/>
  <c r="S89" i="2"/>
  <c r="R89" i="2"/>
  <c r="Q89" i="2"/>
  <c r="P89" i="2"/>
  <c r="O89" i="2"/>
  <c r="N89" i="2"/>
  <c r="M89" i="2"/>
  <c r="L89" i="2"/>
  <c r="L90" i="2" s="1"/>
  <c r="K89" i="2"/>
  <c r="J89" i="2"/>
  <c r="I89" i="2"/>
  <c r="H89" i="2"/>
  <c r="G89" i="2"/>
  <c r="F89" i="2"/>
  <c r="E89" i="2"/>
  <c r="D89" i="2"/>
  <c r="D90" i="2" s="1"/>
  <c r="C89" i="2"/>
  <c r="AE88" i="2"/>
  <c r="AE90" i="2" s="1"/>
  <c r="AC88" i="2"/>
  <c r="AC90" i="2" s="1"/>
  <c r="AB88" i="2"/>
  <c r="AA88" i="2"/>
  <c r="AA90" i="2" s="1"/>
  <c r="Z88" i="2"/>
  <c r="Y88" i="2"/>
  <c r="Y90" i="2" s="1"/>
  <c r="X88" i="2"/>
  <c r="X90" i="2" s="1"/>
  <c r="W88" i="2"/>
  <c r="W90" i="2" s="1"/>
  <c r="V88" i="2"/>
  <c r="V90" i="2" s="1"/>
  <c r="U88" i="2"/>
  <c r="U90" i="2" s="1"/>
  <c r="T88" i="2"/>
  <c r="S88" i="2"/>
  <c r="S90" i="2" s="1"/>
  <c r="R88" i="2"/>
  <c r="Q88" i="2"/>
  <c r="Q90" i="2" s="1"/>
  <c r="P88" i="2"/>
  <c r="P90" i="2" s="1"/>
  <c r="O88" i="2"/>
  <c r="O90" i="2" s="1"/>
  <c r="N88" i="2"/>
  <c r="N90" i="2" s="1"/>
  <c r="M88" i="2"/>
  <c r="M90" i="2" s="1"/>
  <c r="L88" i="2"/>
  <c r="K88" i="2"/>
  <c r="K90" i="2" s="1"/>
  <c r="J88" i="2"/>
  <c r="I88" i="2"/>
  <c r="I90" i="2" s="1"/>
  <c r="H88" i="2"/>
  <c r="H90" i="2" s="1"/>
  <c r="G88" i="2"/>
  <c r="G90" i="2" s="1"/>
  <c r="F88" i="2"/>
  <c r="F90" i="2" s="1"/>
  <c r="E88" i="2"/>
  <c r="E90" i="2" s="1"/>
  <c r="D88" i="2"/>
  <c r="C88" i="2"/>
  <c r="C90" i="2" s="1"/>
  <c r="AG84" i="2"/>
  <c r="AF84" i="2"/>
  <c r="AD84" i="2"/>
  <c r="AC82" i="2"/>
  <c r="AB82" i="2"/>
  <c r="AA82" i="2"/>
  <c r="Z82" i="2"/>
  <c r="Y82" i="2"/>
  <c r="X82" i="2"/>
  <c r="W82" i="2"/>
  <c r="V82" i="2"/>
  <c r="U82" i="2"/>
  <c r="T82" i="2"/>
  <c r="S82" i="2"/>
  <c r="R82" i="2"/>
  <c r="Q82" i="2"/>
  <c r="P82" i="2"/>
  <c r="O82" i="2"/>
  <c r="N82" i="2"/>
  <c r="M82" i="2"/>
  <c r="L82" i="2"/>
  <c r="K82" i="2"/>
  <c r="J82" i="2"/>
  <c r="I82" i="2"/>
  <c r="H82" i="2"/>
  <c r="G82" i="2"/>
  <c r="F82" i="2"/>
  <c r="E82" i="2"/>
  <c r="D82" i="2"/>
  <c r="C82" i="2"/>
  <c r="AG77" i="2"/>
  <c r="AF77" i="2"/>
  <c r="AD77" i="2"/>
  <c r="AC76" i="2"/>
  <c r="AB76" i="2"/>
  <c r="AA76" i="2"/>
  <c r="Z76" i="2"/>
  <c r="Y76" i="2"/>
  <c r="X76" i="2"/>
  <c r="W76" i="2"/>
  <c r="V76" i="2"/>
  <c r="U76" i="2"/>
  <c r="T76" i="2"/>
  <c r="S76" i="2"/>
  <c r="R76" i="2"/>
  <c r="Q76" i="2"/>
  <c r="P76" i="2"/>
  <c r="O76" i="2"/>
  <c r="N76" i="2"/>
  <c r="M76" i="2"/>
  <c r="L76" i="2"/>
  <c r="K76" i="2"/>
  <c r="J76" i="2"/>
  <c r="I76" i="2"/>
  <c r="H76" i="2"/>
  <c r="G76" i="2"/>
  <c r="F76" i="2"/>
  <c r="E76" i="2"/>
  <c r="D76" i="2"/>
  <c r="C76"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AC60" i="2"/>
  <c r="AC62" i="2" s="1"/>
  <c r="X60" i="2"/>
  <c r="X62" i="2" s="1"/>
  <c r="U60" i="2"/>
  <c r="U62" i="2" s="1"/>
  <c r="M60" i="2"/>
  <c r="M62" i="2" s="1"/>
  <c r="E60" i="2"/>
  <c r="E62" i="2" s="1"/>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Z14" i="2"/>
  <c r="Z17" i="2" s="1"/>
  <c r="X14" i="2"/>
  <c r="X50" i="2" s="1"/>
  <c r="R14" i="2"/>
  <c r="R17" i="2" s="1"/>
  <c r="J14" i="2"/>
  <c r="J17" i="2" s="1"/>
  <c r="AG6" i="2"/>
  <c r="AG14" i="2" s="1"/>
  <c r="AF6" i="2"/>
  <c r="AF14" i="2" s="1"/>
  <c r="AE6" i="2"/>
  <c r="AE14" i="2" s="1"/>
  <c r="AD6" i="2"/>
  <c r="AD14" i="2" s="1"/>
  <c r="AC6" i="2"/>
  <c r="AC14" i="2" s="1"/>
  <c r="AB6" i="2"/>
  <c r="AB60" i="2" s="1"/>
  <c r="AB62" i="2" s="1"/>
  <c r="AA6" i="2"/>
  <c r="AA60" i="2" s="1"/>
  <c r="AA62" i="2" s="1"/>
  <c r="Z6" i="2"/>
  <c r="Z60" i="2" s="1"/>
  <c r="Z62" i="2" s="1"/>
  <c r="Y6" i="2"/>
  <c r="Y14" i="2" s="1"/>
  <c r="W6" i="2"/>
  <c r="W14" i="2" s="1"/>
  <c r="V6" i="2"/>
  <c r="V14" i="2" s="1"/>
  <c r="U6" i="2"/>
  <c r="U14" i="2" s="1"/>
  <c r="T6" i="2"/>
  <c r="T60" i="2" s="1"/>
  <c r="T62" i="2" s="1"/>
  <c r="S6" i="2"/>
  <c r="S60" i="2" s="1"/>
  <c r="S62" i="2" s="1"/>
  <c r="R6" i="2"/>
  <c r="R60" i="2" s="1"/>
  <c r="R62" i="2" s="1"/>
  <c r="Q6" i="2"/>
  <c r="Q14" i="2" s="1"/>
  <c r="P6" i="2"/>
  <c r="P14" i="2" s="1"/>
  <c r="O6" i="2"/>
  <c r="O14" i="2" s="1"/>
  <c r="N6" i="2"/>
  <c r="N14" i="2" s="1"/>
  <c r="M6" i="2"/>
  <c r="M14" i="2" s="1"/>
  <c r="L6" i="2"/>
  <c r="L60" i="2" s="1"/>
  <c r="L62" i="2" s="1"/>
  <c r="K6" i="2"/>
  <c r="K60" i="2" s="1"/>
  <c r="K62" i="2" s="1"/>
  <c r="J6" i="2"/>
  <c r="J60" i="2" s="1"/>
  <c r="J62" i="2" s="1"/>
  <c r="I6" i="2"/>
  <c r="I14" i="2" s="1"/>
  <c r="H6" i="2"/>
  <c r="H14" i="2" s="1"/>
  <c r="G6" i="2"/>
  <c r="G14" i="2" s="1"/>
  <c r="F6" i="2"/>
  <c r="F14" i="2" s="1"/>
  <c r="E6" i="2"/>
  <c r="E14" i="2" s="1"/>
  <c r="D6" i="2"/>
  <c r="D60" i="2" s="1"/>
  <c r="D62" i="2" s="1"/>
  <c r="C6" i="2"/>
  <c r="C60" i="2" s="1"/>
  <c r="C62" i="2" s="1"/>
  <c r="F35" i="6" l="1"/>
  <c r="E35" i="6" s="1"/>
  <c r="E32" i="6"/>
  <c r="V35" i="6"/>
  <c r="U35" i="6" s="1"/>
  <c r="U32" i="6"/>
  <c r="AL35" i="6"/>
  <c r="AK35" i="6" s="1"/>
  <c r="AK32" i="6"/>
  <c r="BB35" i="6"/>
  <c r="BA35" i="6" s="1"/>
  <c r="BA32" i="6"/>
  <c r="H35" i="6"/>
  <c r="G35" i="6" s="1"/>
  <c r="G32" i="6"/>
  <c r="X35" i="6"/>
  <c r="W35" i="6" s="1"/>
  <c r="W32" i="6"/>
  <c r="AN35" i="6"/>
  <c r="AM35" i="6" s="1"/>
  <c r="AM32" i="6"/>
  <c r="BD35" i="6"/>
  <c r="BC35" i="6" s="1"/>
  <c r="BC32" i="6"/>
  <c r="Q32" i="6"/>
  <c r="R35" i="6"/>
  <c r="Q35" i="6" s="1"/>
  <c r="Y32" i="6"/>
  <c r="Z35" i="6"/>
  <c r="Y35" i="6" s="1"/>
  <c r="N35" i="6"/>
  <c r="M35" i="6" s="1"/>
  <c r="M32" i="6"/>
  <c r="AD35" i="6"/>
  <c r="AC35" i="6" s="1"/>
  <c r="AC32" i="6"/>
  <c r="AT35" i="6"/>
  <c r="AS35" i="6" s="1"/>
  <c r="AS32" i="6"/>
  <c r="BJ35" i="6"/>
  <c r="BI35" i="6" s="1"/>
  <c r="BI32" i="6"/>
  <c r="AO32" i="6"/>
  <c r="AP35" i="6"/>
  <c r="AO35" i="6" s="1"/>
  <c r="P35" i="6"/>
  <c r="O35" i="6" s="1"/>
  <c r="O32" i="6"/>
  <c r="AF35" i="6"/>
  <c r="AE35" i="6" s="1"/>
  <c r="AE32" i="6"/>
  <c r="AV35" i="6"/>
  <c r="AU35" i="6" s="1"/>
  <c r="AU32" i="6"/>
  <c r="BL35" i="6"/>
  <c r="BK35" i="6" s="1"/>
  <c r="BK32" i="6"/>
  <c r="AW32" i="6"/>
  <c r="AX35" i="6"/>
  <c r="AW35" i="6" s="1"/>
  <c r="I32" i="6"/>
  <c r="J35" i="6"/>
  <c r="I35" i="6" s="1"/>
  <c r="BE32" i="6"/>
  <c r="BF35" i="6"/>
  <c r="BE35" i="6" s="1"/>
  <c r="AG32" i="6"/>
  <c r="AH35" i="6"/>
  <c r="AG35" i="6" s="1"/>
  <c r="D35" i="6"/>
  <c r="C35" i="6" s="1"/>
  <c r="C32" i="6"/>
  <c r="T35" i="6"/>
  <c r="S35" i="6" s="1"/>
  <c r="S32" i="6"/>
  <c r="AJ35" i="6"/>
  <c r="AI35" i="6" s="1"/>
  <c r="AI32" i="6"/>
  <c r="AZ35" i="6"/>
  <c r="AY35" i="6" s="1"/>
  <c r="AY32" i="6"/>
  <c r="K32" i="6"/>
  <c r="AA32" i="6"/>
  <c r="AQ32" i="6"/>
  <c r="BG32" i="6"/>
  <c r="Q97" i="5"/>
  <c r="Q68" i="5"/>
  <c r="Q67" i="5"/>
  <c r="N48" i="5"/>
  <c r="N50" i="5" s="1"/>
  <c r="N41" i="5"/>
  <c r="N44" i="5" s="1"/>
  <c r="Z44" i="5"/>
  <c r="U110" i="5" s="1"/>
  <c r="AA107" i="5"/>
  <c r="J41" i="5"/>
  <c r="J44" i="5" s="1"/>
  <c r="H48" i="5"/>
  <c r="H50" i="5" s="1"/>
  <c r="T41" i="5"/>
  <c r="T44" i="5" s="1"/>
  <c r="T48" i="5"/>
  <c r="T50" i="5" s="1"/>
  <c r="AD48" i="5"/>
  <c r="AD50" i="5" s="1"/>
  <c r="AD41" i="5"/>
  <c r="AD44" i="5" s="1"/>
  <c r="C48" i="5"/>
  <c r="C50" i="5" s="1"/>
  <c r="P67" i="5"/>
  <c r="P68" i="5"/>
  <c r="AF67" i="5"/>
  <c r="AF68" i="5"/>
  <c r="T66" i="5"/>
  <c r="AE48" i="5"/>
  <c r="AE50" i="5" s="1"/>
  <c r="AE41" i="5"/>
  <c r="AE44" i="5" s="1"/>
  <c r="Z110" i="5" s="1"/>
  <c r="H44" i="5"/>
  <c r="C110" i="5" s="1"/>
  <c r="C109" i="5"/>
  <c r="U48" i="5"/>
  <c r="U50" i="5" s="1"/>
  <c r="U41" i="5"/>
  <c r="D48" i="5"/>
  <c r="D50" i="5" s="1"/>
  <c r="L41" i="5"/>
  <c r="AF41" i="5"/>
  <c r="AF44" i="5" s="1"/>
  <c r="AA110" i="5" s="1"/>
  <c r="AF48" i="5"/>
  <c r="AF50" i="5" s="1"/>
  <c r="AG68" i="5"/>
  <c r="AG67" i="5"/>
  <c r="E48" i="5"/>
  <c r="E50" i="5" s="1"/>
  <c r="K44" i="5"/>
  <c r="F110" i="5" s="1"/>
  <c r="O41" i="5"/>
  <c r="O44" i="5" s="1"/>
  <c r="P44" i="5"/>
  <c r="K110" i="5" s="1"/>
  <c r="L67" i="5"/>
  <c r="L68" i="5"/>
  <c r="AB68" i="5"/>
  <c r="AB67" i="5"/>
  <c r="D67" i="5"/>
  <c r="D68" i="5"/>
  <c r="AJ68" i="5"/>
  <c r="AJ67" i="5"/>
  <c r="Q44" i="5"/>
  <c r="L110" i="5" s="1"/>
  <c r="C68" i="5"/>
  <c r="C67" i="5"/>
  <c r="S68" i="5"/>
  <c r="S67" i="5"/>
  <c r="AI68" i="5"/>
  <c r="AI67" i="5"/>
  <c r="M81" i="5"/>
  <c r="M95" i="5"/>
  <c r="L95" i="5"/>
  <c r="K95" i="5"/>
  <c r="R111" i="5"/>
  <c r="Q111" i="5"/>
  <c r="P111" i="5"/>
  <c r="AB76" i="5"/>
  <c r="AA76" i="5"/>
  <c r="Z76" i="5"/>
  <c r="P79" i="5"/>
  <c r="R79" i="5"/>
  <c r="F81" i="5"/>
  <c r="V81" i="5"/>
  <c r="AB84" i="5"/>
  <c r="Z84" i="5"/>
  <c r="M90" i="5"/>
  <c r="L90" i="5"/>
  <c r="K90" i="5"/>
  <c r="AB92" i="5"/>
  <c r="AA92" i="5"/>
  <c r="Z92" i="5"/>
  <c r="P95" i="5"/>
  <c r="R95" i="5"/>
  <c r="F97" i="5"/>
  <c r="N29" i="5"/>
  <c r="M97" i="5" s="1"/>
  <c r="V97" i="5"/>
  <c r="AB100" i="5"/>
  <c r="Z100" i="5"/>
  <c r="R103" i="5"/>
  <c r="Q103" i="5"/>
  <c r="P103" i="5"/>
  <c r="C107" i="5"/>
  <c r="AB107" i="5"/>
  <c r="AB111" i="5"/>
  <c r="Z111" i="5"/>
  <c r="I48" i="5"/>
  <c r="I50" i="5" s="1"/>
  <c r="Q57" i="5"/>
  <c r="Q58" i="5" s="1"/>
  <c r="Y57" i="5"/>
  <c r="Y58" i="5" s="1"/>
  <c r="AG57" i="5"/>
  <c r="AG58" i="5" s="1"/>
  <c r="L57" i="5"/>
  <c r="L58" i="5" s="1"/>
  <c r="AB57" i="5"/>
  <c r="AB58" i="5" s="1"/>
  <c r="H61" i="5"/>
  <c r="H66" i="5" s="1"/>
  <c r="X61" i="5"/>
  <c r="X66" i="5" s="1"/>
  <c r="I67" i="5"/>
  <c r="Y67" i="5"/>
  <c r="Q79" i="5"/>
  <c r="K84" i="5"/>
  <c r="K103" i="5"/>
  <c r="P76" i="5"/>
  <c r="R76" i="5"/>
  <c r="AB106" i="5"/>
  <c r="Z106" i="5"/>
  <c r="U81" i="5"/>
  <c r="M77" i="5"/>
  <c r="L77" i="5"/>
  <c r="K77" i="5"/>
  <c r="AB79" i="5"/>
  <c r="AA79" i="5"/>
  <c r="Z79" i="5"/>
  <c r="W81" i="5"/>
  <c r="M18" i="5"/>
  <c r="P90" i="5"/>
  <c r="R90" i="5"/>
  <c r="M93" i="5"/>
  <c r="L93" i="5"/>
  <c r="K93" i="5"/>
  <c r="AB95" i="5"/>
  <c r="AA95" i="5"/>
  <c r="Z95" i="5"/>
  <c r="W97" i="5"/>
  <c r="AB103" i="5"/>
  <c r="Z103" i="5"/>
  <c r="AC39" i="5"/>
  <c r="J66" i="5"/>
  <c r="R57" i="5"/>
  <c r="R58" i="5" s="1"/>
  <c r="R61" i="5"/>
  <c r="R66" i="5" s="1"/>
  <c r="Z57" i="5"/>
  <c r="Z58" i="5" s="1"/>
  <c r="Z61" i="5"/>
  <c r="Z66" i="5" s="1"/>
  <c r="AH57" i="5"/>
  <c r="AH58" i="5" s="1"/>
  <c r="AH61" i="5"/>
  <c r="AH66" i="5" s="1"/>
  <c r="D57" i="5"/>
  <c r="D58" i="5" s="1"/>
  <c r="M57" i="5"/>
  <c r="M58" i="5" s="1"/>
  <c r="AC57" i="5"/>
  <c r="AC58" i="5" s="1"/>
  <c r="M84" i="5"/>
  <c r="M103" i="5"/>
  <c r="AA106" i="5"/>
  <c r="M79" i="5"/>
  <c r="L79" i="5"/>
  <c r="K79" i="5"/>
  <c r="R107" i="5"/>
  <c r="P77" i="5"/>
  <c r="R77" i="5"/>
  <c r="M80" i="5"/>
  <c r="L80" i="5"/>
  <c r="K80" i="5"/>
  <c r="H81" i="5"/>
  <c r="R85" i="5"/>
  <c r="Q85" i="5"/>
  <c r="P85" i="5"/>
  <c r="F18" i="5"/>
  <c r="V18" i="5"/>
  <c r="AB90" i="5"/>
  <c r="AA90" i="5"/>
  <c r="Z90" i="5"/>
  <c r="P93" i="5"/>
  <c r="R93" i="5"/>
  <c r="M96" i="5"/>
  <c r="L96" i="5"/>
  <c r="K96" i="5"/>
  <c r="H97" i="5"/>
  <c r="P97" i="5"/>
  <c r="R101" i="5"/>
  <c r="Q101" i="5"/>
  <c r="P101" i="5"/>
  <c r="U107" i="5"/>
  <c r="K57" i="5"/>
  <c r="K58" i="5" s="1"/>
  <c r="S57" i="5"/>
  <c r="S58" i="5" s="1"/>
  <c r="AA57" i="5"/>
  <c r="AA58" i="5" s="1"/>
  <c r="AI57" i="5"/>
  <c r="AI58" i="5" s="1"/>
  <c r="E57" i="5"/>
  <c r="E58" i="5" s="1"/>
  <c r="O57" i="5"/>
  <c r="O58" i="5" s="1"/>
  <c r="AE57" i="5"/>
  <c r="AE58" i="5" s="1"/>
  <c r="K61" i="5"/>
  <c r="K66" i="5" s="1"/>
  <c r="AA61" i="5"/>
  <c r="AA66" i="5" s="1"/>
  <c r="K85" i="5"/>
  <c r="K87" i="5"/>
  <c r="Q90" i="5"/>
  <c r="Q93" i="5"/>
  <c r="Q95" i="5"/>
  <c r="K100" i="5"/>
  <c r="K104" i="5"/>
  <c r="AA111" i="5"/>
  <c r="C87" i="5"/>
  <c r="P92" i="5"/>
  <c r="R92" i="5"/>
  <c r="M75" i="5"/>
  <c r="L75" i="5"/>
  <c r="K75" i="5"/>
  <c r="AB77" i="5"/>
  <c r="AA77" i="5"/>
  <c r="Z77" i="5"/>
  <c r="P80" i="5"/>
  <c r="R80" i="5"/>
  <c r="AB85" i="5"/>
  <c r="Z85" i="5"/>
  <c r="G18" i="5"/>
  <c r="W18" i="5"/>
  <c r="M91" i="5"/>
  <c r="L91" i="5"/>
  <c r="K91" i="5"/>
  <c r="AB93" i="5"/>
  <c r="AA93" i="5"/>
  <c r="Z93" i="5"/>
  <c r="P96" i="5"/>
  <c r="R96" i="5"/>
  <c r="AB101" i="5"/>
  <c r="Z101" i="5"/>
  <c r="R104" i="5"/>
  <c r="Q104" i="5"/>
  <c r="P104" i="5"/>
  <c r="F107" i="5"/>
  <c r="N39" i="5"/>
  <c r="M107" i="5" s="1"/>
  <c r="V107" i="5"/>
  <c r="AB48" i="5"/>
  <c r="AB50" i="5" s="1"/>
  <c r="F57" i="5"/>
  <c r="F58" i="5" s="1"/>
  <c r="P57" i="5"/>
  <c r="P58" i="5" s="1"/>
  <c r="AF57" i="5"/>
  <c r="AF58" i="5" s="1"/>
  <c r="M85" i="5"/>
  <c r="M100" i="5"/>
  <c r="M104" i="5"/>
  <c r="R84" i="5"/>
  <c r="Q84" i="5"/>
  <c r="P84" i="5"/>
  <c r="R100" i="5"/>
  <c r="Q100" i="5"/>
  <c r="P100" i="5"/>
  <c r="P75" i="5"/>
  <c r="R75" i="5"/>
  <c r="M78" i="5"/>
  <c r="L78" i="5"/>
  <c r="K78" i="5"/>
  <c r="AB80" i="5"/>
  <c r="AA80" i="5"/>
  <c r="Z80" i="5"/>
  <c r="H87" i="5"/>
  <c r="P91" i="5"/>
  <c r="R91" i="5"/>
  <c r="M94" i="5"/>
  <c r="L94" i="5"/>
  <c r="K94" i="5"/>
  <c r="AB96" i="5"/>
  <c r="AA96" i="5"/>
  <c r="Z96" i="5"/>
  <c r="AB104" i="5"/>
  <c r="Z104" i="5"/>
  <c r="E66" i="5"/>
  <c r="M66" i="5"/>
  <c r="U66" i="5"/>
  <c r="AC66" i="5"/>
  <c r="G58" i="5"/>
  <c r="T57" i="5"/>
  <c r="T58" i="5" s="1"/>
  <c r="AJ57" i="5"/>
  <c r="AJ58" i="5" s="1"/>
  <c r="K86" i="5"/>
  <c r="K101" i="5"/>
  <c r="K106" i="5"/>
  <c r="AB75" i="5"/>
  <c r="AA75" i="5"/>
  <c r="Z75" i="5"/>
  <c r="P78" i="5"/>
  <c r="R78" i="5"/>
  <c r="K81" i="5"/>
  <c r="R86" i="5"/>
  <c r="Q86" i="5"/>
  <c r="P86" i="5"/>
  <c r="AB91" i="5"/>
  <c r="AA91" i="5"/>
  <c r="Z91" i="5"/>
  <c r="P94" i="5"/>
  <c r="R94" i="5"/>
  <c r="K97" i="5"/>
  <c r="S29" i="5"/>
  <c r="R97" i="5" s="1"/>
  <c r="R102" i="5"/>
  <c r="Q102" i="5"/>
  <c r="P102" i="5"/>
  <c r="P107" i="5"/>
  <c r="AB41" i="5"/>
  <c r="H111" i="5"/>
  <c r="G111" i="5"/>
  <c r="F111" i="5"/>
  <c r="F66" i="5"/>
  <c r="N61" i="5"/>
  <c r="N66" i="5" s="1"/>
  <c r="N57" i="5"/>
  <c r="N58" i="5" s="1"/>
  <c r="V61" i="5"/>
  <c r="V66" i="5" s="1"/>
  <c r="V57" i="5"/>
  <c r="V58" i="5" s="1"/>
  <c r="AD61" i="5"/>
  <c r="AD66" i="5" s="1"/>
  <c r="AD57" i="5"/>
  <c r="AD58" i="5" s="1"/>
  <c r="U57" i="5"/>
  <c r="U58" i="5" s="1"/>
  <c r="M86" i="5"/>
  <c r="M101" i="5"/>
  <c r="AA103" i="5"/>
  <c r="M106" i="5"/>
  <c r="K111" i="5"/>
  <c r="S12" i="5"/>
  <c r="S18" i="5" s="1"/>
  <c r="P87" i="5" s="1"/>
  <c r="M76" i="5"/>
  <c r="L76" i="5"/>
  <c r="K76" i="5"/>
  <c r="AB78" i="5"/>
  <c r="AA78" i="5"/>
  <c r="Z78" i="5"/>
  <c r="L81" i="5"/>
  <c r="AC12" i="5"/>
  <c r="AC18" i="5" s="1"/>
  <c r="AB86" i="5"/>
  <c r="Z86" i="5"/>
  <c r="R18" i="5"/>
  <c r="Q48" i="5" s="1"/>
  <c r="Q50" i="5" s="1"/>
  <c r="AA18" i="5"/>
  <c r="Z48" i="5" s="1"/>
  <c r="Z50" i="5" s="1"/>
  <c r="M92" i="5"/>
  <c r="L92" i="5"/>
  <c r="K92" i="5"/>
  <c r="AB94" i="5"/>
  <c r="AA94" i="5"/>
  <c r="Z94" i="5"/>
  <c r="L97" i="5"/>
  <c r="AC29" i="5"/>
  <c r="Z97" i="5" s="1"/>
  <c r="AB102" i="5"/>
  <c r="Z102" i="5"/>
  <c r="R106" i="5"/>
  <c r="Q106" i="5"/>
  <c r="P106" i="5"/>
  <c r="Q107" i="5"/>
  <c r="Z107" i="5"/>
  <c r="G66" i="5"/>
  <c r="O66" i="5"/>
  <c r="W66" i="5"/>
  <c r="AE66" i="5"/>
  <c r="I57" i="5"/>
  <c r="I58" i="5" s="1"/>
  <c r="W57" i="5"/>
  <c r="W58" i="5" s="1"/>
  <c r="K102" i="5"/>
  <c r="M111" i="5"/>
  <c r="I74" i="4"/>
  <c r="G79" i="4"/>
  <c r="G87" i="4" s="1"/>
  <c r="G73" i="4"/>
  <c r="O79" i="4"/>
  <c r="O87" i="4" s="1"/>
  <c r="O73" i="4"/>
  <c r="W73" i="4"/>
  <c r="W74" i="4" s="1"/>
  <c r="W79" i="4"/>
  <c r="W87" i="4" s="1"/>
  <c r="D79" i="4"/>
  <c r="D87" i="4" s="1"/>
  <c r="D73" i="4"/>
  <c r="L79" i="4"/>
  <c r="L87" i="4" s="1"/>
  <c r="L73" i="4"/>
  <c r="T73" i="4"/>
  <c r="T79" i="4"/>
  <c r="T87" i="4" s="1"/>
  <c r="AB79" i="4"/>
  <c r="AB87" i="4" s="1"/>
  <c r="AB73" i="4"/>
  <c r="AB74" i="4" s="1"/>
  <c r="Z74" i="4"/>
  <c r="AA74" i="4"/>
  <c r="I73" i="4"/>
  <c r="I79" i="4"/>
  <c r="I87" i="4" s="1"/>
  <c r="Q73" i="4"/>
  <c r="Q74" i="4" s="1"/>
  <c r="Q79" i="4"/>
  <c r="Q87" i="4" s="1"/>
  <c r="Y73" i="4"/>
  <c r="Y74" i="4" s="1"/>
  <c r="Y79" i="4"/>
  <c r="Y87" i="4" s="1"/>
  <c r="F79" i="4"/>
  <c r="F87" i="4" s="1"/>
  <c r="F73" i="4"/>
  <c r="N79" i="4"/>
  <c r="N87" i="4" s="1"/>
  <c r="N73" i="4"/>
  <c r="V79" i="4"/>
  <c r="V87" i="4" s="1"/>
  <c r="V73" i="4"/>
  <c r="M74" i="4"/>
  <c r="AC74" i="4"/>
  <c r="J43" i="4"/>
  <c r="R43" i="4"/>
  <c r="Z43" i="4"/>
  <c r="M79" i="4"/>
  <c r="M87" i="4" s="1"/>
  <c r="M73" i="4"/>
  <c r="H73" i="4"/>
  <c r="H74" i="4" s="1"/>
  <c r="H79" i="4"/>
  <c r="H87" i="4" s="1"/>
  <c r="P73" i="4"/>
  <c r="P79" i="4"/>
  <c r="P87" i="4" s="1"/>
  <c r="X73" i="4"/>
  <c r="X79" i="4"/>
  <c r="X87" i="4" s="1"/>
  <c r="F74" i="4"/>
  <c r="N74" i="4"/>
  <c r="V74" i="4"/>
  <c r="C74" i="4"/>
  <c r="AC79" i="4"/>
  <c r="AC87" i="4" s="1"/>
  <c r="AC73" i="4"/>
  <c r="G74" i="4"/>
  <c r="O74" i="4"/>
  <c r="D74" i="4"/>
  <c r="T74" i="4"/>
  <c r="E79" i="4"/>
  <c r="E87" i="4" s="1"/>
  <c r="E73" i="4"/>
  <c r="U79" i="4"/>
  <c r="U87" i="4" s="1"/>
  <c r="U73" i="4"/>
  <c r="P74" i="4"/>
  <c r="X74" i="4"/>
  <c r="E74" i="4"/>
  <c r="U74" i="4"/>
  <c r="AB43" i="4"/>
  <c r="T43" i="4"/>
  <c r="D43" i="4"/>
  <c r="J79" i="4"/>
  <c r="J87" i="4" s="1"/>
  <c r="R79" i="4"/>
  <c r="R87" i="4" s="1"/>
  <c r="Z79" i="4"/>
  <c r="Z87" i="4" s="1"/>
  <c r="L72" i="4"/>
  <c r="L74" i="4" s="1"/>
  <c r="C79" i="4"/>
  <c r="C87" i="4" s="1"/>
  <c r="K79" i="4"/>
  <c r="K87" i="4" s="1"/>
  <c r="S79" i="4"/>
  <c r="S87" i="4" s="1"/>
  <c r="AA79" i="4"/>
  <c r="AA87" i="4" s="1"/>
  <c r="S55" i="3"/>
  <c r="S54" i="3"/>
  <c r="S56" i="3" s="1"/>
  <c r="AA55" i="3"/>
  <c r="AA54" i="3"/>
  <c r="AA56" i="3" s="1"/>
  <c r="AB75" i="3"/>
  <c r="AB77" i="3" s="1"/>
  <c r="AB81" i="3"/>
  <c r="AB84" i="3" s="1"/>
  <c r="AB50" i="3"/>
  <c r="AB17" i="3"/>
  <c r="Z55" i="3"/>
  <c r="Z54" i="3"/>
  <c r="Z56" i="3" s="1"/>
  <c r="K20" i="3"/>
  <c r="K66" i="3"/>
  <c r="K68" i="3" s="1"/>
  <c r="K71" i="3" s="1"/>
  <c r="I75" i="3"/>
  <c r="I77" i="3" s="1"/>
  <c r="I104" i="3"/>
  <c r="E96" i="3"/>
  <c r="E150" i="3" s="1"/>
  <c r="E152" i="3" s="1"/>
  <c r="U96" i="3"/>
  <c r="U150" i="3" s="1"/>
  <c r="U152" i="3" s="1"/>
  <c r="J81" i="3"/>
  <c r="J84" i="3" s="1"/>
  <c r="R104" i="3"/>
  <c r="R81" i="3"/>
  <c r="R84" i="3" s="1"/>
  <c r="J118" i="3"/>
  <c r="R118" i="3"/>
  <c r="G119" i="3"/>
  <c r="O119" i="3"/>
  <c r="G96" i="3"/>
  <c r="G150" i="3" s="1"/>
  <c r="G152" i="3" s="1"/>
  <c r="O96" i="3"/>
  <c r="O150" i="3" s="1"/>
  <c r="O152" i="3" s="1"/>
  <c r="D14" i="3"/>
  <c r="C75" i="3" s="1"/>
  <c r="C77" i="3" s="1"/>
  <c r="L14" i="3"/>
  <c r="T14" i="3"/>
  <c r="Q104" i="3" s="1"/>
  <c r="AC14" i="3"/>
  <c r="J17" i="3"/>
  <c r="R17" i="3"/>
  <c r="Z17" i="3"/>
  <c r="F130" i="3"/>
  <c r="V130" i="3"/>
  <c r="E54" i="3"/>
  <c r="E56" i="3" s="1"/>
  <c r="M54" i="3"/>
  <c r="M56" i="3" s="1"/>
  <c r="U54" i="3"/>
  <c r="U56" i="3" s="1"/>
  <c r="AB60" i="3"/>
  <c r="AB62" i="3" s="1"/>
  <c r="V96" i="3"/>
  <c r="V150" i="3" s="1"/>
  <c r="V152" i="3" s="1"/>
  <c r="E81" i="3"/>
  <c r="E84" i="3" s="1"/>
  <c r="E75" i="3"/>
  <c r="E77" i="3" s="1"/>
  <c r="C17" i="3"/>
  <c r="S17" i="3"/>
  <c r="M118" i="3"/>
  <c r="U118" i="3"/>
  <c r="J119" i="3"/>
  <c r="R119" i="3"/>
  <c r="G130" i="3"/>
  <c r="W130" i="3"/>
  <c r="I50" i="3"/>
  <c r="Q50" i="3"/>
  <c r="E60" i="3"/>
  <c r="E62" i="3" s="1"/>
  <c r="U60" i="3"/>
  <c r="U62" i="3" s="1"/>
  <c r="W96" i="3"/>
  <c r="W150" i="3" s="1"/>
  <c r="W152" i="3" s="1"/>
  <c r="Z167" i="3"/>
  <c r="I81" i="3"/>
  <c r="I84" i="3" s="1"/>
  <c r="I96" i="3"/>
  <c r="I150" i="3" s="1"/>
  <c r="I152" i="3" s="1"/>
  <c r="Q96" i="3"/>
  <c r="Q150" i="3" s="1"/>
  <c r="Q152" i="3" s="1"/>
  <c r="F14" i="3"/>
  <c r="N14" i="3"/>
  <c r="J104" i="3" s="1"/>
  <c r="V14" i="3"/>
  <c r="J50" i="3"/>
  <c r="R50" i="3"/>
  <c r="F60" i="3"/>
  <c r="F62" i="3" s="1"/>
  <c r="N60" i="3"/>
  <c r="N62" i="3" s="1"/>
  <c r="Q75" i="3"/>
  <c r="Q77" i="3" s="1"/>
  <c r="I17" i="3"/>
  <c r="J96" i="3"/>
  <c r="J150" i="3" s="1"/>
  <c r="J152" i="3" s="1"/>
  <c r="R96" i="3"/>
  <c r="R150" i="3" s="1"/>
  <c r="R152" i="3" s="1"/>
  <c r="G14" i="3"/>
  <c r="O14" i="3"/>
  <c r="K104" i="3" s="1"/>
  <c r="W14" i="3"/>
  <c r="E17" i="3"/>
  <c r="M17" i="3"/>
  <c r="U17" i="3"/>
  <c r="G118" i="3"/>
  <c r="W118" i="3"/>
  <c r="I130" i="3"/>
  <c r="Q130" i="3"/>
  <c r="C50" i="3"/>
  <c r="K50" i="3"/>
  <c r="G60" i="3"/>
  <c r="G62" i="3" s="1"/>
  <c r="O60" i="3"/>
  <c r="O62" i="3" s="1"/>
  <c r="AA66" i="3"/>
  <c r="AA68" i="3" s="1"/>
  <c r="AA71" i="3" s="1"/>
  <c r="S104" i="3"/>
  <c r="Q17" i="3"/>
  <c r="C96" i="3"/>
  <c r="C150" i="3" s="1"/>
  <c r="C152" i="3" s="1"/>
  <c r="S96" i="3"/>
  <c r="S150" i="3" s="1"/>
  <c r="S152" i="3" s="1"/>
  <c r="H14" i="3"/>
  <c r="P14" i="3"/>
  <c r="M104" i="3" s="1"/>
  <c r="Y14" i="3"/>
  <c r="U81" i="3" s="1"/>
  <c r="U84" i="3" s="1"/>
  <c r="E119" i="3"/>
  <c r="U119" i="3"/>
  <c r="J130" i="3"/>
  <c r="R130" i="3"/>
  <c r="Z144" i="3"/>
  <c r="Z146" i="3" s="1"/>
  <c r="M81" i="2"/>
  <c r="M84" i="2" s="1"/>
  <c r="M50" i="2"/>
  <c r="M17" i="2"/>
  <c r="M75" i="2"/>
  <c r="M77" i="2" s="1"/>
  <c r="N81" i="2"/>
  <c r="N84" i="2" s="1"/>
  <c r="N50" i="2"/>
  <c r="N17" i="2"/>
  <c r="N75" i="2"/>
  <c r="N77" i="2" s="1"/>
  <c r="E81" i="2"/>
  <c r="E84" i="2" s="1"/>
  <c r="E50" i="2"/>
  <c r="E17" i="2"/>
  <c r="E75" i="2"/>
  <c r="E77" i="2" s="1"/>
  <c r="V50" i="2"/>
  <c r="V17" i="2"/>
  <c r="V81" i="2"/>
  <c r="V84" i="2" s="1"/>
  <c r="V75" i="2"/>
  <c r="V77" i="2" s="1"/>
  <c r="AF50" i="2"/>
  <c r="AF17" i="2"/>
  <c r="H50" i="2"/>
  <c r="H17" i="2"/>
  <c r="P50" i="2"/>
  <c r="P17" i="2"/>
  <c r="P75" i="2"/>
  <c r="P77" i="2" s="1"/>
  <c r="P81" i="2"/>
  <c r="P84" i="2" s="1"/>
  <c r="Y50" i="2"/>
  <c r="Y17" i="2"/>
  <c r="Y81" i="2"/>
  <c r="Y84" i="2" s="1"/>
  <c r="AG17" i="2"/>
  <c r="AG50" i="2"/>
  <c r="F50" i="2"/>
  <c r="F81" i="2"/>
  <c r="F84" i="2" s="1"/>
  <c r="F17" i="2"/>
  <c r="F75" i="2"/>
  <c r="F77" i="2" s="1"/>
  <c r="G50" i="2"/>
  <c r="G17" i="2"/>
  <c r="G75" i="2"/>
  <c r="G77" i="2" s="1"/>
  <c r="G81" i="2"/>
  <c r="G84" i="2" s="1"/>
  <c r="J20" i="2"/>
  <c r="J42" i="2" s="1"/>
  <c r="J66" i="2"/>
  <c r="J68" i="2" s="1"/>
  <c r="J71" i="2" s="1"/>
  <c r="O50" i="2"/>
  <c r="O17" i="2"/>
  <c r="O81" i="2"/>
  <c r="O84" i="2" s="1"/>
  <c r="I17" i="2"/>
  <c r="I50" i="2"/>
  <c r="R20" i="2"/>
  <c r="R42" i="2" s="1"/>
  <c r="R66" i="2"/>
  <c r="R68" i="2" s="1"/>
  <c r="R71" i="2" s="1"/>
  <c r="AD50" i="2"/>
  <c r="AD17" i="2"/>
  <c r="Q17" i="2"/>
  <c r="Q75" i="2"/>
  <c r="Q77" i="2" s="1"/>
  <c r="Q50" i="2"/>
  <c r="X54" i="2"/>
  <c r="X56" i="2" s="1"/>
  <c r="X55" i="2"/>
  <c r="U81" i="2"/>
  <c r="U84" i="2" s="1"/>
  <c r="U50" i="2"/>
  <c r="U17" i="2"/>
  <c r="U75" i="2"/>
  <c r="U77" i="2" s="1"/>
  <c r="AE50" i="2"/>
  <c r="AE17" i="2"/>
  <c r="AE75" i="2"/>
  <c r="AE77" i="2" s="1"/>
  <c r="AE81" i="2"/>
  <c r="AE84" i="2" s="1"/>
  <c r="W50" i="2"/>
  <c r="W17" i="2"/>
  <c r="W75" i="2"/>
  <c r="W77" i="2" s="1"/>
  <c r="W81" i="2"/>
  <c r="W84" i="2" s="1"/>
  <c r="AC81" i="2"/>
  <c r="AC84" i="2" s="1"/>
  <c r="AC50" i="2"/>
  <c r="AC17" i="2"/>
  <c r="AC75" i="2"/>
  <c r="AC77" i="2" s="1"/>
  <c r="Z20" i="2"/>
  <c r="Z42" i="2" s="1"/>
  <c r="Z66" i="2"/>
  <c r="Z68" i="2" s="1"/>
  <c r="Z71" i="2" s="1"/>
  <c r="C14" i="2"/>
  <c r="K14" i="2"/>
  <c r="H75" i="2" s="1"/>
  <c r="H77" i="2" s="1"/>
  <c r="S14" i="2"/>
  <c r="Q81" i="2" s="1"/>
  <c r="Q84" i="2" s="1"/>
  <c r="AA14" i="2"/>
  <c r="J50" i="2"/>
  <c r="R50" i="2"/>
  <c r="Z50" i="2"/>
  <c r="F60" i="2"/>
  <c r="F62" i="2" s="1"/>
  <c r="N60" i="2"/>
  <c r="N62" i="2" s="1"/>
  <c r="V60" i="2"/>
  <c r="V62" i="2" s="1"/>
  <c r="AD60" i="2"/>
  <c r="AD62" i="2" s="1"/>
  <c r="D14" i="2"/>
  <c r="L14" i="2"/>
  <c r="T14" i="2"/>
  <c r="AB14" i="2"/>
  <c r="G60" i="2"/>
  <c r="G62" i="2" s="1"/>
  <c r="O60" i="2"/>
  <c r="O62" i="2" s="1"/>
  <c r="W60" i="2"/>
  <c r="W62" i="2" s="1"/>
  <c r="AE60" i="2"/>
  <c r="AE62" i="2" s="1"/>
  <c r="H60" i="2"/>
  <c r="H62" i="2" s="1"/>
  <c r="P60" i="2"/>
  <c r="P62" i="2" s="1"/>
  <c r="AF60" i="2"/>
  <c r="AF62" i="2" s="1"/>
  <c r="I60" i="2"/>
  <c r="I62" i="2" s="1"/>
  <c r="Q60" i="2"/>
  <c r="Q62" i="2" s="1"/>
  <c r="Y60" i="2"/>
  <c r="Y62" i="2" s="1"/>
  <c r="AG60" i="2"/>
  <c r="AG62" i="2" s="1"/>
  <c r="R81" i="2"/>
  <c r="R84" i="2" s="1"/>
  <c r="Z81" i="2"/>
  <c r="Z84" i="2" s="1"/>
  <c r="X17" i="2"/>
  <c r="R75" i="2"/>
  <c r="R77" i="2" s="1"/>
  <c r="Z75" i="2"/>
  <c r="Z77" i="2" s="1"/>
  <c r="N68" i="5" l="1"/>
  <c r="N67" i="5"/>
  <c r="AB97" i="5"/>
  <c r="Z87" i="5"/>
  <c r="AA97" i="5"/>
  <c r="Z81" i="5"/>
  <c r="R68" i="5"/>
  <c r="R67" i="5"/>
  <c r="Q87" i="5"/>
  <c r="P81" i="5"/>
  <c r="M48" i="5"/>
  <c r="M50" i="5" s="1"/>
  <c r="M87" i="5"/>
  <c r="M41" i="5"/>
  <c r="K107" i="5"/>
  <c r="AC41" i="5"/>
  <c r="AC44" i="5" s="1"/>
  <c r="AC48" i="5"/>
  <c r="AC50" i="5" s="1"/>
  <c r="S41" i="5"/>
  <c r="S44" i="5" s="1"/>
  <c r="S48" i="5"/>
  <c r="S50" i="5" s="1"/>
  <c r="AC67" i="5"/>
  <c r="AC68" i="5"/>
  <c r="AB87" i="5"/>
  <c r="U44" i="5"/>
  <c r="P110" i="5" s="1"/>
  <c r="X67" i="5"/>
  <c r="X68" i="5"/>
  <c r="AD68" i="5"/>
  <c r="AD67" i="5"/>
  <c r="T68" i="5"/>
  <c r="T67" i="5"/>
  <c r="AE67" i="5"/>
  <c r="AE68" i="5"/>
  <c r="AB109" i="5"/>
  <c r="AB112" i="5" s="1"/>
  <c r="AB44" i="5"/>
  <c r="W110" i="5" s="1"/>
  <c r="W67" i="5"/>
  <c r="W68" i="5"/>
  <c r="V68" i="5"/>
  <c r="V67" i="5"/>
  <c r="M67" i="5"/>
  <c r="M68" i="5"/>
  <c r="AA81" i="5"/>
  <c r="W48" i="5"/>
  <c r="W50" i="5" s="1"/>
  <c r="W87" i="5"/>
  <c r="W41" i="5"/>
  <c r="AA68" i="5"/>
  <c r="AA67" i="5"/>
  <c r="V87" i="5"/>
  <c r="V48" i="5"/>
  <c r="V50" i="5" s="1"/>
  <c r="V41" i="5"/>
  <c r="AH68" i="5"/>
  <c r="AH67" i="5"/>
  <c r="H67" i="5"/>
  <c r="H68" i="5"/>
  <c r="O48" i="5"/>
  <c r="O50" i="5" s="1"/>
  <c r="U87" i="5"/>
  <c r="J48" i="5"/>
  <c r="J50" i="5" s="1"/>
  <c r="G67" i="5"/>
  <c r="G68" i="5"/>
  <c r="J68" i="5"/>
  <c r="J67" i="5"/>
  <c r="Y48" i="5"/>
  <c r="Y50" i="5" s="1"/>
  <c r="U67" i="5"/>
  <c r="U68" i="5"/>
  <c r="O68" i="5"/>
  <c r="O67" i="5"/>
  <c r="AB81" i="5"/>
  <c r="E67" i="5"/>
  <c r="E68" i="5"/>
  <c r="R81" i="5"/>
  <c r="G87" i="5"/>
  <c r="G48" i="5"/>
  <c r="G50" i="5" s="1"/>
  <c r="G41" i="5"/>
  <c r="K68" i="5"/>
  <c r="K67" i="5"/>
  <c r="K48" i="5"/>
  <c r="K50" i="5" s="1"/>
  <c r="F87" i="5"/>
  <c r="F48" i="5"/>
  <c r="F50" i="5" s="1"/>
  <c r="L107" i="5"/>
  <c r="L48" i="5"/>
  <c r="L50" i="5" s="1"/>
  <c r="C112" i="5"/>
  <c r="AA87" i="5"/>
  <c r="AA41" i="5"/>
  <c r="AA48" i="5"/>
  <c r="AA50" i="5" s="1"/>
  <c r="Z68" i="5"/>
  <c r="Z67" i="5"/>
  <c r="L109" i="5"/>
  <c r="L112" i="5" s="1"/>
  <c r="L44" i="5"/>
  <c r="G110" i="5" s="1"/>
  <c r="R87" i="5"/>
  <c r="R41" i="5"/>
  <c r="P48" i="5"/>
  <c r="P50" i="5" s="1"/>
  <c r="R48" i="5"/>
  <c r="R50" i="5" s="1"/>
  <c r="F68" i="5"/>
  <c r="F67" i="5"/>
  <c r="K109" i="5"/>
  <c r="K112" i="5" s="1"/>
  <c r="L87" i="5"/>
  <c r="Q81" i="5"/>
  <c r="K171" i="3"/>
  <c r="K174" i="3" s="1"/>
  <c r="K140" i="3"/>
  <c r="K165" i="3"/>
  <c r="K167" i="3" s="1"/>
  <c r="J171" i="3"/>
  <c r="J174" i="3" s="1"/>
  <c r="J140" i="3"/>
  <c r="J165" i="3"/>
  <c r="J167" i="3" s="1"/>
  <c r="Q171" i="3"/>
  <c r="Q174" i="3" s="1"/>
  <c r="Q140" i="3"/>
  <c r="Q165" i="3"/>
  <c r="Q167" i="3" s="1"/>
  <c r="M171" i="3"/>
  <c r="M174" i="3" s="1"/>
  <c r="M140" i="3"/>
  <c r="M165" i="3"/>
  <c r="M167" i="3" s="1"/>
  <c r="C81" i="3"/>
  <c r="C84" i="3" s="1"/>
  <c r="I107" i="3"/>
  <c r="I156" i="3" s="1"/>
  <c r="I158" i="3" s="1"/>
  <c r="I161" i="3" s="1"/>
  <c r="I66" i="3"/>
  <c r="I68" i="3" s="1"/>
  <c r="I71" i="3" s="1"/>
  <c r="I20" i="3"/>
  <c r="H75" i="3"/>
  <c r="H77" i="3" s="1"/>
  <c r="H50" i="3"/>
  <c r="H81" i="3"/>
  <c r="H84" i="3" s="1"/>
  <c r="H17" i="3"/>
  <c r="M66" i="3"/>
  <c r="M68" i="3" s="1"/>
  <c r="M71" i="3" s="1"/>
  <c r="M20" i="3"/>
  <c r="K81" i="3"/>
  <c r="K84" i="3" s="1"/>
  <c r="J55" i="3"/>
  <c r="J54" i="3"/>
  <c r="J56" i="3" s="1"/>
  <c r="U104" i="3"/>
  <c r="K75" i="3"/>
  <c r="K77" i="3" s="1"/>
  <c r="R66" i="3"/>
  <c r="R68" i="3" s="1"/>
  <c r="R71" i="3" s="1"/>
  <c r="R20" i="3"/>
  <c r="U75" i="3"/>
  <c r="U77" i="3" s="1"/>
  <c r="AB54" i="3"/>
  <c r="AB56" i="3" s="1"/>
  <c r="AB55" i="3"/>
  <c r="P75" i="3"/>
  <c r="P77" i="3" s="1"/>
  <c r="P81" i="3"/>
  <c r="P84" i="3" s="1"/>
  <c r="P50" i="3"/>
  <c r="P17" i="3"/>
  <c r="U66" i="3"/>
  <c r="U68" i="3" s="1"/>
  <c r="U71" i="3" s="1"/>
  <c r="U107" i="3"/>
  <c r="U156" i="3" s="1"/>
  <c r="U158" i="3" s="1"/>
  <c r="U161" i="3" s="1"/>
  <c r="U20" i="3"/>
  <c r="R55" i="3"/>
  <c r="R54" i="3"/>
  <c r="R56" i="3" s="1"/>
  <c r="Z66" i="3"/>
  <c r="Z68" i="3" s="1"/>
  <c r="Z71" i="3" s="1"/>
  <c r="Z20" i="3"/>
  <c r="Z42" i="3" s="1"/>
  <c r="R75" i="3"/>
  <c r="R77" i="3" s="1"/>
  <c r="K55" i="3"/>
  <c r="K54" i="3"/>
  <c r="K56" i="3" s="1"/>
  <c r="E66" i="3"/>
  <c r="E68" i="3" s="1"/>
  <c r="E71" i="3" s="1"/>
  <c r="E20" i="3"/>
  <c r="V104" i="3"/>
  <c r="V81" i="3"/>
  <c r="V84" i="3" s="1"/>
  <c r="V75" i="3"/>
  <c r="V77" i="3" s="1"/>
  <c r="V17" i="3"/>
  <c r="V50" i="3"/>
  <c r="M75" i="3"/>
  <c r="M77" i="3" s="1"/>
  <c r="J66" i="3"/>
  <c r="J68" i="3" s="1"/>
  <c r="J71" i="3" s="1"/>
  <c r="J20" i="3"/>
  <c r="K42" i="3"/>
  <c r="S165" i="3"/>
  <c r="S167" i="3" s="1"/>
  <c r="S140" i="3"/>
  <c r="S171" i="3"/>
  <c r="S174" i="3" s="1"/>
  <c r="R140" i="3"/>
  <c r="R165" i="3"/>
  <c r="R167" i="3" s="1"/>
  <c r="R171" i="3"/>
  <c r="R174" i="3" s="1"/>
  <c r="C55" i="3"/>
  <c r="C54" i="3"/>
  <c r="C56" i="3" s="1"/>
  <c r="W81" i="3"/>
  <c r="W84" i="3" s="1"/>
  <c r="W75" i="3"/>
  <c r="W77" i="3" s="1"/>
  <c r="W104" i="3"/>
  <c r="W50" i="3"/>
  <c r="W17" i="3"/>
  <c r="N81" i="3"/>
  <c r="N84" i="3" s="1"/>
  <c r="N75" i="3"/>
  <c r="N77" i="3" s="1"/>
  <c r="N17" i="3"/>
  <c r="J107" i="3" s="1"/>
  <c r="J156" i="3" s="1"/>
  <c r="J158" i="3" s="1"/>
  <c r="J161" i="3" s="1"/>
  <c r="N104" i="3"/>
  <c r="N50" i="3"/>
  <c r="M81" i="3"/>
  <c r="M84" i="3" s="1"/>
  <c r="AC17" i="3"/>
  <c r="AC50" i="3"/>
  <c r="J75" i="3"/>
  <c r="J77" i="3" s="1"/>
  <c r="I54" i="3"/>
  <c r="I56" i="3" s="1"/>
  <c r="I55" i="3"/>
  <c r="F81" i="3"/>
  <c r="F84" i="3" s="1"/>
  <c r="F104" i="3"/>
  <c r="F75" i="3"/>
  <c r="F77" i="3" s="1"/>
  <c r="F17" i="3"/>
  <c r="F50" i="3"/>
  <c r="T81" i="3"/>
  <c r="T84" i="3" s="1"/>
  <c r="T50" i="3"/>
  <c r="T75" i="3"/>
  <c r="T77" i="3" s="1"/>
  <c r="T17" i="3"/>
  <c r="Y75" i="3"/>
  <c r="Y77" i="3" s="1"/>
  <c r="Y104" i="3"/>
  <c r="Y81" i="3"/>
  <c r="Y84" i="3" s="1"/>
  <c r="Y17" i="3"/>
  <c r="Y50" i="3"/>
  <c r="Q107" i="3"/>
  <c r="Q156" i="3" s="1"/>
  <c r="Q158" i="3" s="1"/>
  <c r="Q161" i="3" s="1"/>
  <c r="Q66" i="3"/>
  <c r="Q68" i="3" s="1"/>
  <c r="Q71" i="3" s="1"/>
  <c r="Q20" i="3"/>
  <c r="O81" i="3"/>
  <c r="O84" i="3" s="1"/>
  <c r="O75" i="3"/>
  <c r="O77" i="3" s="1"/>
  <c r="O104" i="3"/>
  <c r="O17" i="3"/>
  <c r="O50" i="3"/>
  <c r="S81" i="3"/>
  <c r="S84" i="3" s="1"/>
  <c r="G81" i="3"/>
  <c r="G84" i="3" s="1"/>
  <c r="G104" i="3"/>
  <c r="G75" i="3"/>
  <c r="G77" i="3" s="1"/>
  <c r="G17" i="3"/>
  <c r="G50" i="3"/>
  <c r="S75" i="3"/>
  <c r="S77" i="3" s="1"/>
  <c r="Q54" i="3"/>
  <c r="Q56" i="3" s="1"/>
  <c r="Q55" i="3"/>
  <c r="S107" i="3"/>
  <c r="S156" i="3" s="1"/>
  <c r="S158" i="3" s="1"/>
  <c r="S161" i="3" s="1"/>
  <c r="S20" i="3"/>
  <c r="S66" i="3"/>
  <c r="S68" i="3" s="1"/>
  <c r="S71" i="3" s="1"/>
  <c r="E104" i="3"/>
  <c r="L81" i="3"/>
  <c r="L84" i="3" s="1"/>
  <c r="L50" i="3"/>
  <c r="L17" i="3"/>
  <c r="L75" i="3"/>
  <c r="L77" i="3" s="1"/>
  <c r="Q81" i="3"/>
  <c r="Q84" i="3" s="1"/>
  <c r="C20" i="3"/>
  <c r="C66" i="3"/>
  <c r="C68" i="3" s="1"/>
  <c r="C71" i="3" s="1"/>
  <c r="D81" i="3"/>
  <c r="D84" i="3" s="1"/>
  <c r="D50" i="3"/>
  <c r="D75" i="3"/>
  <c r="D77" i="3" s="1"/>
  <c r="D17" i="3"/>
  <c r="C107" i="3" s="1"/>
  <c r="C156" i="3" s="1"/>
  <c r="C158" i="3" s="1"/>
  <c r="C161" i="3" s="1"/>
  <c r="I165" i="3"/>
  <c r="I167" i="3" s="1"/>
  <c r="I171" i="3"/>
  <c r="I174" i="3" s="1"/>
  <c r="I140" i="3"/>
  <c r="AB66" i="3"/>
  <c r="AB68" i="3" s="1"/>
  <c r="AB71" i="3" s="1"/>
  <c r="AB20" i="3"/>
  <c r="AB42" i="3" s="1"/>
  <c r="C104" i="3"/>
  <c r="AG54" i="2"/>
  <c r="AG56" i="2" s="1"/>
  <c r="AG55" i="2"/>
  <c r="AG20" i="2"/>
  <c r="AG42" i="2" s="1"/>
  <c r="AG66" i="2"/>
  <c r="AG68" i="2" s="1"/>
  <c r="AG71" i="2" s="1"/>
  <c r="X20" i="2"/>
  <c r="X42" i="2" s="1"/>
  <c r="X66" i="2"/>
  <c r="X68" i="2" s="1"/>
  <c r="X71" i="2" s="1"/>
  <c r="N54" i="2"/>
  <c r="N56" i="2" s="1"/>
  <c r="N55" i="2"/>
  <c r="I75" i="2"/>
  <c r="I77" i="2" s="1"/>
  <c r="J75" i="2"/>
  <c r="J77" i="2" s="1"/>
  <c r="I20" i="2"/>
  <c r="I42" i="2" s="1"/>
  <c r="I66" i="2"/>
  <c r="I68" i="2" s="1"/>
  <c r="I71" i="2" s="1"/>
  <c r="G66" i="2"/>
  <c r="G68" i="2" s="1"/>
  <c r="G71" i="2" s="1"/>
  <c r="G20" i="2"/>
  <c r="G42" i="2" s="1"/>
  <c r="AB81" i="2"/>
  <c r="AB84" i="2" s="1"/>
  <c r="AB50" i="2"/>
  <c r="AB17" i="2"/>
  <c r="AB75" i="2"/>
  <c r="AB77" i="2" s="1"/>
  <c r="W54" i="2"/>
  <c r="W56" i="2" s="1"/>
  <c r="W55" i="2"/>
  <c r="AD54" i="2"/>
  <c r="AD56" i="2" s="1"/>
  <c r="AD55" i="2"/>
  <c r="O75" i="2"/>
  <c r="O77" i="2" s="1"/>
  <c r="G54" i="2"/>
  <c r="G56" i="2" s="1"/>
  <c r="G55" i="2"/>
  <c r="Y75" i="2"/>
  <c r="Y77" i="2" s="1"/>
  <c r="V54" i="2"/>
  <c r="V56" i="2" s="1"/>
  <c r="V55" i="2"/>
  <c r="K75" i="2"/>
  <c r="K77" i="2" s="1"/>
  <c r="K17" i="2"/>
  <c r="K81" i="2"/>
  <c r="K84" i="2" s="1"/>
  <c r="K50" i="2"/>
  <c r="P66" i="2"/>
  <c r="P68" i="2" s="1"/>
  <c r="P71" i="2" s="1"/>
  <c r="P20" i="2"/>
  <c r="P42" i="2" s="1"/>
  <c r="H81" i="2"/>
  <c r="H84" i="2" s="1"/>
  <c r="O66" i="2"/>
  <c r="O68" i="2" s="1"/>
  <c r="O71" i="2" s="1"/>
  <c r="O20" i="2"/>
  <c r="O42" i="2" s="1"/>
  <c r="Y20" i="2"/>
  <c r="Y42" i="2" s="1"/>
  <c r="Y66" i="2"/>
  <c r="Y68" i="2" s="1"/>
  <c r="Y71" i="2" s="1"/>
  <c r="H66" i="2"/>
  <c r="H68" i="2" s="1"/>
  <c r="H71" i="2" s="1"/>
  <c r="H20" i="2"/>
  <c r="H42" i="2" s="1"/>
  <c r="C75" i="2"/>
  <c r="C77" i="2" s="1"/>
  <c r="C81" i="2"/>
  <c r="C84" i="2" s="1"/>
  <c r="C17" i="2"/>
  <c r="C50" i="2"/>
  <c r="Z55" i="2"/>
  <c r="Z54" i="2"/>
  <c r="Z56" i="2" s="1"/>
  <c r="J55" i="2"/>
  <c r="J54" i="2"/>
  <c r="J56" i="2" s="1"/>
  <c r="O54" i="2"/>
  <c r="O56" i="2" s="1"/>
  <c r="O55" i="2"/>
  <c r="F66" i="2"/>
  <c r="F68" i="2" s="1"/>
  <c r="F71" i="2" s="1"/>
  <c r="F20" i="2"/>
  <c r="F42" i="2" s="1"/>
  <c r="Y54" i="2"/>
  <c r="Y56" i="2" s="1"/>
  <c r="Y55" i="2"/>
  <c r="H54" i="2"/>
  <c r="H56" i="2" s="1"/>
  <c r="H55" i="2"/>
  <c r="E66" i="2"/>
  <c r="E68" i="2" s="1"/>
  <c r="E71" i="2" s="1"/>
  <c r="E20" i="2"/>
  <c r="E42" i="2" s="1"/>
  <c r="M66" i="2"/>
  <c r="M68" i="2" s="1"/>
  <c r="M71" i="2" s="1"/>
  <c r="M20" i="2"/>
  <c r="M42" i="2" s="1"/>
  <c r="Q20" i="2"/>
  <c r="Q42" i="2" s="1"/>
  <c r="Q66" i="2"/>
  <c r="Q68" i="2" s="1"/>
  <c r="Q71" i="2" s="1"/>
  <c r="P54" i="2"/>
  <c r="P56" i="2" s="1"/>
  <c r="P55" i="2"/>
  <c r="U54" i="2"/>
  <c r="U56" i="2" s="1"/>
  <c r="U55" i="2"/>
  <c r="T81" i="2"/>
  <c r="T84" i="2" s="1"/>
  <c r="T75" i="2"/>
  <c r="T77" i="2" s="1"/>
  <c r="T50" i="2"/>
  <c r="T17" i="2"/>
  <c r="J81" i="2"/>
  <c r="J84" i="2" s="1"/>
  <c r="L81" i="2"/>
  <c r="L84" i="2" s="1"/>
  <c r="L75" i="2"/>
  <c r="L77" i="2" s="1"/>
  <c r="L50" i="2"/>
  <c r="L17" i="2"/>
  <c r="AC66" i="2"/>
  <c r="AC68" i="2" s="1"/>
  <c r="AC71" i="2" s="1"/>
  <c r="AC20" i="2"/>
  <c r="AC42" i="2" s="1"/>
  <c r="X75" i="2"/>
  <c r="X77" i="2" s="1"/>
  <c r="X81" i="2"/>
  <c r="X84" i="2" s="1"/>
  <c r="D81" i="2"/>
  <c r="D84" i="2" s="1"/>
  <c r="D75" i="2"/>
  <c r="D77" i="2" s="1"/>
  <c r="D50" i="2"/>
  <c r="D17" i="2"/>
  <c r="AA75" i="2"/>
  <c r="AA77" i="2" s="1"/>
  <c r="AA81" i="2"/>
  <c r="AA84" i="2" s="1"/>
  <c r="AA17" i="2"/>
  <c r="AA50" i="2"/>
  <c r="AC54" i="2"/>
  <c r="AC56" i="2" s="1"/>
  <c r="AC55" i="2"/>
  <c r="AE66" i="2"/>
  <c r="AE68" i="2" s="1"/>
  <c r="AE71" i="2" s="1"/>
  <c r="AE20" i="2"/>
  <c r="AE42" i="2" s="1"/>
  <c r="I54" i="2"/>
  <c r="I56" i="2" s="1"/>
  <c r="I55" i="2"/>
  <c r="AF20" i="2"/>
  <c r="AF42" i="2" s="1"/>
  <c r="AF66" i="2"/>
  <c r="AF68" i="2" s="1"/>
  <c r="AF71" i="2" s="1"/>
  <c r="E54" i="2"/>
  <c r="E56" i="2" s="1"/>
  <c r="E55" i="2"/>
  <c r="M54" i="2"/>
  <c r="M56" i="2" s="1"/>
  <c r="M55" i="2"/>
  <c r="U66" i="2"/>
  <c r="U68" i="2" s="1"/>
  <c r="U71" i="2" s="1"/>
  <c r="U20" i="2"/>
  <c r="U42" i="2" s="1"/>
  <c r="N66" i="2"/>
  <c r="N68" i="2" s="1"/>
  <c r="N71" i="2" s="1"/>
  <c r="N20" i="2"/>
  <c r="N42" i="2" s="1"/>
  <c r="W66" i="2"/>
  <c r="W68" i="2" s="1"/>
  <c r="W71" i="2" s="1"/>
  <c r="W20" i="2"/>
  <c r="W42" i="2" s="1"/>
  <c r="AD66" i="2"/>
  <c r="AD68" i="2" s="1"/>
  <c r="AD71" i="2" s="1"/>
  <c r="AD20" i="2"/>
  <c r="AD42" i="2" s="1"/>
  <c r="V66" i="2"/>
  <c r="V68" i="2" s="1"/>
  <c r="V71" i="2" s="1"/>
  <c r="V20" i="2"/>
  <c r="V42" i="2" s="1"/>
  <c r="R55" i="2"/>
  <c r="R54" i="2"/>
  <c r="R56" i="2" s="1"/>
  <c r="S75" i="2"/>
  <c r="S77" i="2" s="1"/>
  <c r="S81" i="2"/>
  <c r="S84" i="2" s="1"/>
  <c r="S50" i="2"/>
  <c r="S17" i="2"/>
  <c r="AE54" i="2"/>
  <c r="AE56" i="2" s="1"/>
  <c r="AE55" i="2"/>
  <c r="Q54" i="2"/>
  <c r="Q56" i="2" s="1"/>
  <c r="Q55" i="2"/>
  <c r="I81" i="2"/>
  <c r="I84" i="2" s="1"/>
  <c r="F54" i="2"/>
  <c r="F56" i="2" s="1"/>
  <c r="F55" i="2"/>
  <c r="AF54" i="2"/>
  <c r="AF56" i="2" s="1"/>
  <c r="AF55" i="2"/>
  <c r="W109" i="5" l="1"/>
  <c r="W112" i="5" s="1"/>
  <c r="W44" i="5"/>
  <c r="R110" i="5" s="1"/>
  <c r="AA109" i="5"/>
  <c r="AA112" i="5" s="1"/>
  <c r="AA44" i="5"/>
  <c r="V110" i="5" s="1"/>
  <c r="Z109" i="5"/>
  <c r="Z112" i="5" s="1"/>
  <c r="R109" i="5"/>
  <c r="R44" i="5"/>
  <c r="M110" i="5" s="1"/>
  <c r="P109" i="5"/>
  <c r="P112" i="5" s="1"/>
  <c r="Q109" i="5"/>
  <c r="Q112" i="5" s="1"/>
  <c r="V109" i="5"/>
  <c r="V112" i="5" s="1"/>
  <c r="V44" i="5"/>
  <c r="Q110" i="5" s="1"/>
  <c r="F109" i="5"/>
  <c r="F112" i="5" s="1"/>
  <c r="G44" i="5"/>
  <c r="G109" i="5"/>
  <c r="G112" i="5" s="1"/>
  <c r="U109" i="5"/>
  <c r="U112" i="5" s="1"/>
  <c r="M109" i="5"/>
  <c r="M112" i="5" s="1"/>
  <c r="M44" i="5"/>
  <c r="H110" i="5" s="1"/>
  <c r="H109" i="5"/>
  <c r="H112" i="5" s="1"/>
  <c r="I144" i="3"/>
  <c r="I146" i="3" s="1"/>
  <c r="I145" i="3"/>
  <c r="N55" i="3"/>
  <c r="N54" i="3"/>
  <c r="N56" i="3" s="1"/>
  <c r="S144" i="3"/>
  <c r="S146" i="3" s="1"/>
  <c r="S145" i="3"/>
  <c r="V55" i="3"/>
  <c r="V54" i="3"/>
  <c r="V56" i="3" s="1"/>
  <c r="I110" i="3"/>
  <c r="I42" i="3"/>
  <c r="Q144" i="3"/>
  <c r="Q146" i="3" s="1"/>
  <c r="Q145" i="3"/>
  <c r="S42" i="3"/>
  <c r="G140" i="3"/>
  <c r="G165" i="3"/>
  <c r="G167" i="3" s="1"/>
  <c r="G171" i="3"/>
  <c r="G174" i="3" s="1"/>
  <c r="Q42" i="3"/>
  <c r="Q132" i="3" s="1"/>
  <c r="T66" i="3"/>
  <c r="T68" i="3" s="1"/>
  <c r="T71" i="3" s="1"/>
  <c r="T20" i="3"/>
  <c r="T42" i="3" s="1"/>
  <c r="N171" i="3"/>
  <c r="N174" i="3" s="1"/>
  <c r="N140" i="3"/>
  <c r="N165" i="3"/>
  <c r="N167" i="3" s="1"/>
  <c r="V66" i="3"/>
  <c r="V68" i="3" s="1"/>
  <c r="V71" i="3" s="1"/>
  <c r="V20" i="3"/>
  <c r="V107" i="3"/>
  <c r="V156" i="3" s="1"/>
  <c r="V158" i="3" s="1"/>
  <c r="V161" i="3" s="1"/>
  <c r="R42" i="3"/>
  <c r="R110" i="3"/>
  <c r="M42" i="3"/>
  <c r="D66" i="3"/>
  <c r="D68" i="3" s="1"/>
  <c r="D71" i="3" s="1"/>
  <c r="D20" i="3"/>
  <c r="D42" i="3" s="1"/>
  <c r="T54" i="3"/>
  <c r="T56" i="3" s="1"/>
  <c r="T55" i="3"/>
  <c r="P54" i="3"/>
  <c r="P56" i="3" s="1"/>
  <c r="P55" i="3"/>
  <c r="R107" i="3"/>
  <c r="R156" i="3" s="1"/>
  <c r="R158" i="3" s="1"/>
  <c r="R161" i="3" s="1"/>
  <c r="J144" i="3"/>
  <c r="J146" i="3" s="1"/>
  <c r="J145" i="3"/>
  <c r="P20" i="3"/>
  <c r="P42" i="3" s="1"/>
  <c r="P66" i="3"/>
  <c r="P68" i="3" s="1"/>
  <c r="P71" i="3" s="1"/>
  <c r="L66" i="3"/>
  <c r="L68" i="3" s="1"/>
  <c r="L71" i="3" s="1"/>
  <c r="L20" i="3"/>
  <c r="L42" i="3" s="1"/>
  <c r="O54" i="3"/>
  <c r="O56" i="3" s="1"/>
  <c r="O55" i="3"/>
  <c r="Y54" i="3"/>
  <c r="Y56" i="3" s="1"/>
  <c r="Y55" i="3"/>
  <c r="V171" i="3"/>
  <c r="V174" i="3" s="1"/>
  <c r="V140" i="3"/>
  <c r="V165" i="3"/>
  <c r="V167" i="3" s="1"/>
  <c r="H66" i="3"/>
  <c r="H68" i="3" s="1"/>
  <c r="H71" i="3" s="1"/>
  <c r="H20" i="3"/>
  <c r="H42" i="3" s="1"/>
  <c r="C171" i="3"/>
  <c r="C174" i="3" s="1"/>
  <c r="C140" i="3"/>
  <c r="C165" i="3"/>
  <c r="C167" i="3" s="1"/>
  <c r="D54" i="3"/>
  <c r="D56" i="3" s="1"/>
  <c r="D55" i="3"/>
  <c r="L55" i="3"/>
  <c r="L54" i="3"/>
  <c r="L56" i="3" s="1"/>
  <c r="O107" i="3"/>
  <c r="O156" i="3" s="1"/>
  <c r="O158" i="3" s="1"/>
  <c r="O161" i="3" s="1"/>
  <c r="O20" i="3"/>
  <c r="O66" i="3"/>
  <c r="O68" i="3" s="1"/>
  <c r="O71" i="3" s="1"/>
  <c r="K107" i="3"/>
  <c r="K156" i="3" s="1"/>
  <c r="K158" i="3" s="1"/>
  <c r="K161" i="3" s="1"/>
  <c r="Y107" i="3"/>
  <c r="Y156" i="3" s="1"/>
  <c r="Y158" i="3" s="1"/>
  <c r="Y161" i="3" s="1"/>
  <c r="Y66" i="3"/>
  <c r="Y68" i="3" s="1"/>
  <c r="Y71" i="3" s="1"/>
  <c r="Y20" i="3"/>
  <c r="F55" i="3"/>
  <c r="F54" i="3"/>
  <c r="F56" i="3" s="1"/>
  <c r="AC55" i="3"/>
  <c r="AC54" i="3"/>
  <c r="AC56" i="3" s="1"/>
  <c r="W107" i="3"/>
  <c r="W156" i="3" s="1"/>
  <c r="W158" i="3" s="1"/>
  <c r="W161" i="3" s="1"/>
  <c r="W66" i="3"/>
  <c r="W68" i="3" s="1"/>
  <c r="W71" i="3" s="1"/>
  <c r="W20" i="3"/>
  <c r="S110" i="3" s="1"/>
  <c r="J42" i="3"/>
  <c r="E42" i="3"/>
  <c r="E132" i="3" s="1"/>
  <c r="U171" i="3"/>
  <c r="U174" i="3" s="1"/>
  <c r="U165" i="3"/>
  <c r="U167" i="3" s="1"/>
  <c r="U140" i="3"/>
  <c r="M145" i="3"/>
  <c r="M144" i="3"/>
  <c r="M146" i="3" s="1"/>
  <c r="G54" i="3"/>
  <c r="G56" i="3" s="1"/>
  <c r="G55" i="3"/>
  <c r="O171" i="3"/>
  <c r="O174" i="3" s="1"/>
  <c r="O140" i="3"/>
  <c r="O165" i="3"/>
  <c r="O167" i="3" s="1"/>
  <c r="F66" i="3"/>
  <c r="F68" i="3" s="1"/>
  <c r="F71" i="3" s="1"/>
  <c r="F107" i="3"/>
  <c r="F156" i="3" s="1"/>
  <c r="F158" i="3" s="1"/>
  <c r="F161" i="3" s="1"/>
  <c r="F20" i="3"/>
  <c r="AC66" i="3"/>
  <c r="AC68" i="3" s="1"/>
  <c r="AC71" i="3" s="1"/>
  <c r="AC20" i="3"/>
  <c r="AC42" i="3" s="1"/>
  <c r="W54" i="3"/>
  <c r="W56" i="3" s="1"/>
  <c r="W55" i="3"/>
  <c r="R144" i="3"/>
  <c r="R146" i="3" s="1"/>
  <c r="R145" i="3"/>
  <c r="E107" i="3"/>
  <c r="E156" i="3" s="1"/>
  <c r="E158" i="3" s="1"/>
  <c r="E161" i="3" s="1"/>
  <c r="H54" i="3"/>
  <c r="H56" i="3" s="1"/>
  <c r="H55" i="3"/>
  <c r="K145" i="3"/>
  <c r="K144" i="3"/>
  <c r="K146" i="3" s="1"/>
  <c r="C110" i="3"/>
  <c r="C42" i="3"/>
  <c r="F171" i="3"/>
  <c r="F174" i="3" s="1"/>
  <c r="F140" i="3"/>
  <c r="F165" i="3"/>
  <c r="F167" i="3" s="1"/>
  <c r="N66" i="3"/>
  <c r="N68" i="3" s="1"/>
  <c r="N71" i="3" s="1"/>
  <c r="N107" i="3"/>
  <c r="N156" i="3" s="1"/>
  <c r="N158" i="3" s="1"/>
  <c r="N161" i="3" s="1"/>
  <c r="N20" i="3"/>
  <c r="M107" i="3"/>
  <c r="M156" i="3" s="1"/>
  <c r="M158" i="3" s="1"/>
  <c r="M161" i="3" s="1"/>
  <c r="E171" i="3"/>
  <c r="E174" i="3" s="1"/>
  <c r="E140" i="3"/>
  <c r="E165" i="3"/>
  <c r="E167" i="3" s="1"/>
  <c r="G107" i="3"/>
  <c r="G156" i="3" s="1"/>
  <c r="G158" i="3" s="1"/>
  <c r="G161" i="3" s="1"/>
  <c r="G66" i="3"/>
  <c r="G68" i="3" s="1"/>
  <c r="G71" i="3" s="1"/>
  <c r="G20" i="3"/>
  <c r="Y171" i="3"/>
  <c r="Y174" i="3" s="1"/>
  <c r="Y140" i="3"/>
  <c r="Y165" i="3"/>
  <c r="Y167" i="3" s="1"/>
  <c r="W171" i="3"/>
  <c r="W174" i="3" s="1"/>
  <c r="W140" i="3"/>
  <c r="W165" i="3"/>
  <c r="W167" i="3" s="1"/>
  <c r="U110" i="3"/>
  <c r="U42" i="3"/>
  <c r="AA55" i="2"/>
  <c r="AA54" i="2"/>
  <c r="AA56" i="2" s="1"/>
  <c r="K55" i="2"/>
  <c r="K54" i="2"/>
  <c r="K56" i="2" s="1"/>
  <c r="AB54" i="2"/>
  <c r="AB56" i="2" s="1"/>
  <c r="AB55" i="2"/>
  <c r="AA20" i="2"/>
  <c r="AA42" i="2" s="1"/>
  <c r="AA66" i="2"/>
  <c r="AA68" i="2" s="1"/>
  <c r="AA71" i="2" s="1"/>
  <c r="T20" i="2"/>
  <c r="T42" i="2" s="1"/>
  <c r="T66" i="2"/>
  <c r="T68" i="2" s="1"/>
  <c r="T71" i="2" s="1"/>
  <c r="C54" i="2"/>
  <c r="C56" i="2" s="1"/>
  <c r="C55" i="2"/>
  <c r="T54" i="2"/>
  <c r="T56" i="2" s="1"/>
  <c r="T55" i="2"/>
  <c r="S20" i="2"/>
  <c r="S42" i="2" s="1"/>
  <c r="S66" i="2"/>
  <c r="S68" i="2" s="1"/>
  <c r="S71" i="2" s="1"/>
  <c r="D66" i="2"/>
  <c r="D68" i="2" s="1"/>
  <c r="D71" i="2" s="1"/>
  <c r="D20" i="2"/>
  <c r="D42" i="2" s="1"/>
  <c r="L66" i="2"/>
  <c r="L68" i="2" s="1"/>
  <c r="L71" i="2" s="1"/>
  <c r="L20" i="2"/>
  <c r="L42" i="2" s="1"/>
  <c r="C20" i="2"/>
  <c r="C42" i="2" s="1"/>
  <c r="C66" i="2"/>
  <c r="C68" i="2" s="1"/>
  <c r="C71" i="2" s="1"/>
  <c r="K20" i="2"/>
  <c r="K42" i="2" s="1"/>
  <c r="K66" i="2"/>
  <c r="K68" i="2" s="1"/>
  <c r="K71" i="2" s="1"/>
  <c r="S55" i="2"/>
  <c r="S54" i="2"/>
  <c r="S56" i="2" s="1"/>
  <c r="D54" i="2"/>
  <c r="D56" i="2" s="1"/>
  <c r="D55" i="2"/>
  <c r="L54" i="2"/>
  <c r="L56" i="2" s="1"/>
  <c r="L55" i="2"/>
  <c r="AB66" i="2"/>
  <c r="AB68" i="2" s="1"/>
  <c r="AB71" i="2" s="1"/>
  <c r="AB20" i="2"/>
  <c r="AB42" i="2" s="1"/>
  <c r="R112" i="5" l="1"/>
  <c r="O145" i="3"/>
  <c r="O144" i="3"/>
  <c r="O146" i="3" s="1"/>
  <c r="C145" i="3"/>
  <c r="C144" i="3"/>
  <c r="C146" i="3" s="1"/>
  <c r="M132" i="3"/>
  <c r="N145" i="3"/>
  <c r="N144" i="3"/>
  <c r="N146" i="3" s="1"/>
  <c r="G144" i="3"/>
  <c r="G146" i="3" s="1"/>
  <c r="G145" i="3"/>
  <c r="G42" i="3"/>
  <c r="G132" i="3" s="1"/>
  <c r="G110" i="3"/>
  <c r="E110" i="3"/>
  <c r="M110" i="3"/>
  <c r="J132" i="3"/>
  <c r="S132" i="3"/>
  <c r="N110" i="3"/>
  <c r="N42" i="3"/>
  <c r="N132" i="3" s="1"/>
  <c r="O110" i="3"/>
  <c r="O42" i="3"/>
  <c r="K110" i="3"/>
  <c r="F110" i="3"/>
  <c r="F42" i="3"/>
  <c r="F132" i="3" s="1"/>
  <c r="J110" i="3"/>
  <c r="Y110" i="3"/>
  <c r="Y42" i="3"/>
  <c r="Y132" i="3" s="1"/>
  <c r="W145" i="3"/>
  <c r="W144" i="3"/>
  <c r="W146" i="3" s="1"/>
  <c r="W110" i="3"/>
  <c r="W42" i="3"/>
  <c r="W132" i="3" s="1"/>
  <c r="Y145" i="3"/>
  <c r="Y144" i="3"/>
  <c r="Y146" i="3" s="1"/>
  <c r="F144" i="3"/>
  <c r="F146" i="3" s="1"/>
  <c r="F145" i="3"/>
  <c r="E145" i="3"/>
  <c r="E144" i="3"/>
  <c r="E146" i="3" s="1"/>
  <c r="U144" i="3"/>
  <c r="U146" i="3" s="1"/>
  <c r="U145" i="3"/>
  <c r="V145" i="3"/>
  <c r="V144" i="3"/>
  <c r="V146" i="3" s="1"/>
  <c r="V110" i="3"/>
  <c r="V42" i="3"/>
  <c r="V132" i="3" s="1"/>
  <c r="Q110" i="3"/>
  <c r="I132" i="3"/>
  <c r="C132" i="3"/>
  <c r="O132" i="3" l="1"/>
  <c r="K132" i="3"/>
  <c r="R132" i="3"/>
  <c r="U132" i="3"/>
</calcChain>
</file>

<file path=xl/sharedStrings.xml><?xml version="1.0" encoding="utf-8"?>
<sst xmlns="http://schemas.openxmlformats.org/spreadsheetml/2006/main" count="1943" uniqueCount="332">
  <si>
    <t>Nordic Waterproofing Holding AB</t>
  </si>
  <si>
    <t>Description</t>
  </si>
  <si>
    <t>Sheet name</t>
  </si>
  <si>
    <t>Currency/value</t>
  </si>
  <si>
    <t>Yearly and Quarterly Income Statements</t>
  </si>
  <si>
    <t>IS Q</t>
  </si>
  <si>
    <t>SEK</t>
  </si>
  <si>
    <t>Year to date Income Statement incl R12</t>
  </si>
  <si>
    <t>IS YTD</t>
  </si>
  <si>
    <t>Yearly and Quarterly Balance Sheets</t>
  </si>
  <si>
    <t>BS</t>
  </si>
  <si>
    <t>Yearly and Quarterly Cash Flow Statements</t>
  </si>
  <si>
    <t>Cash Flow</t>
  </si>
  <si>
    <t>Yearly and Quaterly Analysis of net sales</t>
  </si>
  <si>
    <t>Analysis of net sales</t>
  </si>
  <si>
    <t>Key Figures</t>
  </si>
  <si>
    <t>Definitions</t>
  </si>
  <si>
    <t>Reason for use of Measure</t>
  </si>
  <si>
    <t>Capital employed</t>
  </si>
  <si>
    <t>Total assets less non-interest-bearing provisions and liabilities</t>
  </si>
  <si>
    <t>Relevant ta demonstrate the proportion of the Company's assets that are related to the business.</t>
  </si>
  <si>
    <t>Currency re-valuation effects</t>
  </si>
  <si>
    <t>When calculating the organic growth the comparison is made using comparable rates. Since each period is translated with updated exchange rates there will always be an impact on total net sales in between two periods due to these differences.</t>
  </si>
  <si>
    <t>Relevant in order to assess how the sales develops between periods from changed currency rates only.</t>
  </si>
  <si>
    <t>EBIT (earnings before interest and taxes)</t>
  </si>
  <si>
    <t>Operating profit.</t>
  </si>
  <si>
    <t>Relevant to assess the Company's profitability.</t>
  </si>
  <si>
    <t>EBIT margin</t>
  </si>
  <si>
    <t>EBIT as a percentage of net sales.</t>
  </si>
  <si>
    <t>Relevant ta assess the Company's efficiency and value creation.</t>
  </si>
  <si>
    <t>EBITDA (earnings before interest, taxes, depreciation and amortization)</t>
  </si>
  <si>
    <t>Operating profit before depreciation, amortization and impairment of tangible and intangible assets.</t>
  </si>
  <si>
    <t>Relevant to assess the Company's efficiency, excluding depreciation and amortization and acquisition-related items.</t>
  </si>
  <si>
    <t>EBITDA margin</t>
  </si>
  <si>
    <t>Operating profit before depreciation, amortization and impairment of tangible and intangible assets as a percentage of net sales.</t>
  </si>
  <si>
    <t>Relevant to assess the Company's efficiency and value creation.</t>
  </si>
  <si>
    <t>Equity/assets ratio</t>
  </si>
  <si>
    <t>Shareholders’ equity, including non-controlling interests, as a percentage of total assets.</t>
  </si>
  <si>
    <t>Relevant to assess the Company's abilities to fulfill its financial obligations.</t>
  </si>
  <si>
    <t>FTE</t>
  </si>
  <si>
    <t>Full Time Equivalent.</t>
  </si>
  <si>
    <t>Relevant ta assess the Company's efficiency.</t>
  </si>
  <si>
    <t>Gross margin</t>
  </si>
  <si>
    <t>Gross profit as a percentage of net sales.</t>
  </si>
  <si>
    <t>Interest cover ratio</t>
  </si>
  <si>
    <t>Profit after net financial items plus interest expenses in relation to interest expenses.</t>
  </si>
  <si>
    <t>Relevant to assess  the company's ability to cover its own interest expenses.</t>
  </si>
  <si>
    <t>Interest-bearing net debt</t>
  </si>
  <si>
    <t>Interest-bearing liabilities less cash and cash equivalents.</t>
  </si>
  <si>
    <t>Measurement to assess the Company's total interestbearing indebtedness.</t>
  </si>
  <si>
    <t>Interest-bearing net debt/EBITDA</t>
  </si>
  <si>
    <t>Net interest-bearing debt in relation to EBITDA.</t>
  </si>
  <si>
    <t>Relevant to illustrate the financial risk and to follow-up the interestbearing indebtness of the Company.</t>
  </si>
  <si>
    <t>Net debt</t>
  </si>
  <si>
    <t>Interest-bearing and non-interest-bearing liabilities less cash and cash equivalents.</t>
  </si>
  <si>
    <t>Measurement to demonstrate the Company's total indebtedness.</t>
  </si>
  <si>
    <t>Net debt/EBITDA</t>
  </si>
  <si>
    <t>Net debt in relation to EBITDA.</t>
  </si>
  <si>
    <t>Relevant to illustrate the financial risk and to follow-up the indebtness of the Company.</t>
  </si>
  <si>
    <t>Net debt/equity ratio</t>
  </si>
  <si>
    <t>Net debt in relation to shareholders' equity.</t>
  </si>
  <si>
    <t>Relevant to describe the Company's financial risk.</t>
  </si>
  <si>
    <t>Operating cash conversion</t>
  </si>
  <si>
    <t>Cash flow from operating activities as a percentage of EBITDA.</t>
  </si>
  <si>
    <t>Relevant to illustrate how efficient the
company is at creating a real cash flow from its operations.</t>
  </si>
  <si>
    <t>Organic growth</t>
  </si>
  <si>
    <t>Net sales growth adjusted for enterprises acquired and sold off and any exchange rate changes. No adjustments have been made for number of working days.</t>
  </si>
  <si>
    <t>Relevant to demonstrate underlying growth in local currency.</t>
  </si>
  <si>
    <t>R12</t>
  </si>
  <si>
    <t>The most recent twelve months/rolling twelve-month period.</t>
  </si>
  <si>
    <t>Relevant to evaluate a KPI over a longer period than one quarter.</t>
  </si>
  <si>
    <t>R4Q/4</t>
  </si>
  <si>
    <t>Average value of the latest four quarter’s closing balance.</t>
  </si>
  <si>
    <t>Relevant to evaluate a KPI over a yearly business cycle.</t>
  </si>
  <si>
    <t>Return on capital employed</t>
  </si>
  <si>
    <t xml:space="preserve">EBIT as a percentage of average capital employed, calculated as the average of the last four quarter’s closing balances.
</t>
  </si>
  <si>
    <t>Return on capital employed excluding goodwill</t>
  </si>
  <si>
    <t>Operating profit (EBIT) as a percentage of average capital employed, excluding goodwill, calculated as the average of the latest four quarter’s closing balances.</t>
  </si>
  <si>
    <t>Relevant in order to assess the Company's efficiency and value creation without taking goodwill into account.</t>
  </si>
  <si>
    <t>Return on shareholders’ equity</t>
  </si>
  <si>
    <t>Profit after tax attributable to parent company shareholders as a percentage of average shareholders’ equity, excluding non-controlling interests.</t>
  </si>
  <si>
    <t>Relevant in order to assess how the Company uses its asstes to create profit in the company.</t>
  </si>
  <si>
    <t>Structural effects</t>
  </si>
  <si>
    <t>When calculating the organic growth any structural impact (acquisitions or divestments) in the comparative periods is excluded. Instead this impact is shown specifically as a structural impact.</t>
  </si>
  <si>
    <t xml:space="preserve">Relevant in order to assess how the sales develops with impact from structural changes. </t>
  </si>
  <si>
    <t>Income Statement</t>
  </si>
  <si>
    <t>Income Statement, SEKm</t>
  </si>
  <si>
    <t>Q3 2023</t>
  </si>
  <si>
    <t>Q2 2023</t>
  </si>
  <si>
    <t>Q1 2023</t>
  </si>
  <si>
    <t>Q4 2022</t>
  </si>
  <si>
    <t>Q3 2022</t>
  </si>
  <si>
    <t>Q2 2022</t>
  </si>
  <si>
    <t>Q1 2022</t>
  </si>
  <si>
    <t>Q4 2021</t>
  </si>
  <si>
    <t>Q3 2021</t>
  </si>
  <si>
    <t>Q2 2021</t>
  </si>
  <si>
    <t>Q1 2021</t>
  </si>
  <si>
    <t>12M 2020</t>
  </si>
  <si>
    <t>Q4 2020</t>
  </si>
  <si>
    <t>Q3 2020</t>
  </si>
  <si>
    <t>Q2 2020</t>
  </si>
  <si>
    <t>Q1 2020</t>
  </si>
  <si>
    <t>12M 2019</t>
  </si>
  <si>
    <t>Q4 2019</t>
  </si>
  <si>
    <t>Q3 2019</t>
  </si>
  <si>
    <t>Q2 2019</t>
  </si>
  <si>
    <t>Q1 2019</t>
  </si>
  <si>
    <t>12M 2018</t>
  </si>
  <si>
    <t>Q4 2018</t>
  </si>
  <si>
    <t>Q3 2018</t>
  </si>
  <si>
    <t>Q2 2018</t>
  </si>
  <si>
    <t>Q1 2018</t>
  </si>
  <si>
    <t>12M 2017</t>
  </si>
  <si>
    <t>Q4 2017</t>
  </si>
  <si>
    <t>Q3 2017</t>
  </si>
  <si>
    <t>Net sales</t>
  </si>
  <si>
    <t>Cost of goods sold</t>
  </si>
  <si>
    <t>Gross profit/loss</t>
  </si>
  <si>
    <t>Selling expenses</t>
  </si>
  <si>
    <t>Administrative expenses</t>
  </si>
  <si>
    <t>Research and development expenses</t>
  </si>
  <si>
    <t>Other operating income</t>
  </si>
  <si>
    <t>Other operating expenses</t>
  </si>
  <si>
    <t>Share of profit in associated companies</t>
  </si>
  <si>
    <t>Operating profit/loss (EBIT)</t>
  </si>
  <si>
    <t>Net finance items</t>
  </si>
  <si>
    <t>Profit/loss before tax</t>
  </si>
  <si>
    <t>Tax</t>
  </si>
  <si>
    <t>Profit/loss after tax</t>
  </si>
  <si>
    <t>Profit/loss for the year, attributable to:</t>
  </si>
  <si>
    <t>Owners of the company</t>
  </si>
  <si>
    <t>Non-controlling interests</t>
  </si>
  <si>
    <t>Earnings per share, SEK</t>
  </si>
  <si>
    <t>Earnings per share before dilution, SEK</t>
  </si>
  <si>
    <t>Earnings per share after dilution, SEK</t>
  </si>
  <si>
    <t>Average number of shares before dilution</t>
  </si>
  <si>
    <t>Average number of shares after dilution</t>
  </si>
  <si>
    <t>Other comprehensive income, SEKm</t>
  </si>
  <si>
    <t>Items that are or may be reclassified to profit/loss for the year</t>
  </si>
  <si>
    <t>Translation differences for the year in translation of foreign operations</t>
  </si>
  <si>
    <t>Gains/losses on hedging of currency risk in foreign operations</t>
  </si>
  <si>
    <t>Gains/losses on raw material hedging, net</t>
  </si>
  <si>
    <t>Tax on gains/losses on comprehensive income</t>
  </si>
  <si>
    <t>Total other comprehensive income after tax</t>
  </si>
  <si>
    <t>Total comprehensive income after tax</t>
  </si>
  <si>
    <t>Total comprehensive income for the year, attributable to:</t>
  </si>
  <si>
    <t>EBITDA specification, SEKm</t>
  </si>
  <si>
    <t>EBIT</t>
  </si>
  <si>
    <t>Depreciation</t>
  </si>
  <si>
    <t>Amortization</t>
  </si>
  <si>
    <t>Impairment</t>
  </si>
  <si>
    <t>EBITDA</t>
  </si>
  <si>
    <t>EBIT margin, %</t>
  </si>
  <si>
    <t>EBITDA margin, %</t>
  </si>
  <si>
    <t>Gross margin specification</t>
  </si>
  <si>
    <t>Gross profit</t>
  </si>
  <si>
    <t>Gross margin, %</t>
  </si>
  <si>
    <t>Interest expenses</t>
  </si>
  <si>
    <t>Total</t>
  </si>
  <si>
    <t>EBIT (R12)</t>
  </si>
  <si>
    <t>Average capital employed (R4Q/4)</t>
  </si>
  <si>
    <t>Return on capital employed, %</t>
  </si>
  <si>
    <t>Return on capital employed excl goodwill</t>
  </si>
  <si>
    <t>Goodwill (R4Q/4)</t>
  </si>
  <si>
    <t>Return on capital employed excl goodwill, %</t>
  </si>
  <si>
    <t>Return on shareholders' equity</t>
  </si>
  <si>
    <t>Profit after tax attribuatble to parent company shareholders (R12)</t>
  </si>
  <si>
    <t>Average shareholders’ equity ((OB+CB)/2)</t>
  </si>
  <si>
    <t>Return on shareholders' equity, %</t>
  </si>
  <si>
    <t>9M 2023</t>
  </si>
  <si>
    <t>6M 2023</t>
  </si>
  <si>
    <t>3M 2023</t>
  </si>
  <si>
    <t>12M 2022</t>
  </si>
  <si>
    <t>9M 2022</t>
  </si>
  <si>
    <t>6M 2022</t>
  </si>
  <si>
    <t>3M 2022</t>
  </si>
  <si>
    <t>12M 2021</t>
  </si>
  <si>
    <t>9M 2021</t>
  </si>
  <si>
    <t>6M 2021</t>
  </si>
  <si>
    <t>3M 2021</t>
  </si>
  <si>
    <t>9M 2020</t>
  </si>
  <si>
    <t>6M 2020</t>
  </si>
  <si>
    <t>3M 2020</t>
  </si>
  <si>
    <t>9M 2019</t>
  </si>
  <si>
    <t>6M 2019</t>
  </si>
  <si>
    <t>3M 2019</t>
  </si>
  <si>
    <t>9M 2018</t>
  </si>
  <si>
    <t>6M 2018</t>
  </si>
  <si>
    <t>3M 2018</t>
  </si>
  <si>
    <t>9M 2017</t>
  </si>
  <si>
    <t>Income Statement R12, SEKm</t>
  </si>
  <si>
    <t>R12 as per 
9M 2023</t>
  </si>
  <si>
    <t>R12 as per 
6M 2023</t>
  </si>
  <si>
    <t>R12 as per 
3M 2022</t>
  </si>
  <si>
    <t>R12 as per 
9M 2022</t>
  </si>
  <si>
    <t>R12 as per 
6M 2022</t>
  </si>
  <si>
    <t>R12 as per 
9M 2021</t>
  </si>
  <si>
    <t>R12 as per 
6M 2021</t>
  </si>
  <si>
    <t>R12 as per 
3M 2021</t>
  </si>
  <si>
    <t>R12 as per 
9M 2020</t>
  </si>
  <si>
    <t>R12 as per 
6M 2020</t>
  </si>
  <si>
    <t>R12 as per 
3M 2020</t>
  </si>
  <si>
    <t>R12 as per 
9M 2019</t>
  </si>
  <si>
    <t>R12 as per 
6M 2019</t>
  </si>
  <si>
    <t>R12 as per 
3M 2019</t>
  </si>
  <si>
    <t>R12 as per 
9M 2018</t>
  </si>
  <si>
    <t>R12 as per 
6M 2018</t>
  </si>
  <si>
    <t>R12 as per 
3M 2018</t>
  </si>
  <si>
    <t>R12 as per 
9M 2017</t>
  </si>
  <si>
    <t>Balance Sheet</t>
  </si>
  <si>
    <t>Balance Sheet, SEKm</t>
  </si>
  <si>
    <t>30 Sep</t>
  </si>
  <si>
    <t>30 Jun</t>
  </si>
  <si>
    <t>31 Mar</t>
  </si>
  <si>
    <t>31 Dec</t>
  </si>
  <si>
    <t>ASSETS</t>
  </si>
  <si>
    <t>Intangible assets</t>
  </si>
  <si>
    <t>Tangible assets</t>
  </si>
  <si>
    <t>Financial assets</t>
  </si>
  <si>
    <t>Deferred tax assets</t>
  </si>
  <si>
    <t>Other non-current assets</t>
  </si>
  <si>
    <t>Total non-current assets</t>
  </si>
  <si>
    <t>Inventories</t>
  </si>
  <si>
    <t>Trade receivables</t>
  </si>
  <si>
    <t>Receivables for on-going construction contracts</t>
  </si>
  <si>
    <t>Tax assets</t>
  </si>
  <si>
    <t>Other receivables</t>
  </si>
  <si>
    <t>Cash and cash equivalents</t>
  </si>
  <si>
    <t>Total current assets</t>
  </si>
  <si>
    <t>TOTAL ASSETS</t>
  </si>
  <si>
    <t>EQUITY AND LIABILITIES</t>
  </si>
  <si>
    <t>Share capital</t>
  </si>
  <si>
    <t>Treasury shares</t>
  </si>
  <si>
    <t>Reserves</t>
  </si>
  <si>
    <t>Retained earnings including profit for the year</t>
  </si>
  <si>
    <t>Equity attributable to owners of the Company</t>
  </si>
  <si>
    <t>Total equity</t>
  </si>
  <si>
    <t>Non-current interest-bearing liabilities</t>
  </si>
  <si>
    <t>Other non-current liabilities</t>
  </si>
  <si>
    <t>Provisions</t>
  </si>
  <si>
    <t>Deferred tax liabilities</t>
  </si>
  <si>
    <t>Total non-current liabilities</t>
  </si>
  <si>
    <t>Current interest-bearing liabilities</t>
  </si>
  <si>
    <t>Trade payable</t>
  </si>
  <si>
    <t>Payables for on-going construction contracts</t>
  </si>
  <si>
    <t>Tax liabilities</t>
  </si>
  <si>
    <t>Other current liabilities</t>
  </si>
  <si>
    <t>Total current liabilites</t>
  </si>
  <si>
    <t>TOTAL EQUITY AND LIABILITES</t>
  </si>
  <si>
    <t>Specification of changes in equity (SEKm)</t>
  </si>
  <si>
    <t>Opening balance</t>
  </si>
  <si>
    <t>Profit for the period</t>
  </si>
  <si>
    <t>Other comprehensive income</t>
  </si>
  <si>
    <t>Transactions with non-controlling interest</t>
  </si>
  <si>
    <t>Dividend</t>
  </si>
  <si>
    <t>Repurchase of treasury shares</t>
  </si>
  <si>
    <t>Costs for long-term incentive programs</t>
  </si>
  <si>
    <t>Organizational changes</t>
  </si>
  <si>
    <t>Closing balance</t>
  </si>
  <si>
    <t>Equity attributable to non-controlling interest</t>
  </si>
  <si>
    <t>Acquisitions</t>
  </si>
  <si>
    <t>Shareholder contribution</t>
  </si>
  <si>
    <t>Transactions with the Group's owners</t>
  </si>
  <si>
    <t>SUM TOTAL EQUITY, CLOSING BALANCE</t>
  </si>
  <si>
    <t>Balance sheet total</t>
  </si>
  <si>
    <t>Equity/assets ratio, %</t>
  </si>
  <si>
    <t>Total assets</t>
  </si>
  <si>
    <t>Cash Flow Statement</t>
  </si>
  <si>
    <t>Amounts in SEKm unless otherwise stated</t>
  </si>
  <si>
    <t>Operating activities</t>
  </si>
  <si>
    <t>Operating profit (EBIT)</t>
  </si>
  <si>
    <t>Adjustment for non-cash items etc</t>
  </si>
  <si>
    <t>Interest received</t>
  </si>
  <si>
    <t>Interest paid</t>
  </si>
  <si>
    <t>Dividends received</t>
  </si>
  <si>
    <t>Dividends received from entities valued according to IFRS 9</t>
  </si>
  <si>
    <t>Income tax paid/received</t>
  </si>
  <si>
    <t>Cash flow from operating activities
before changes in working capital</t>
  </si>
  <si>
    <t>Changes in working capital</t>
  </si>
  <si>
    <t>Increase (-)/Decrease (+) in inventories</t>
  </si>
  <si>
    <t>Increase (-)/Decrease (+) in operating receivables</t>
  </si>
  <si>
    <t>Increase (+)/Decrease (-) in operating liabilities</t>
  </si>
  <si>
    <t>Cash flow from operating activities</t>
  </si>
  <si>
    <t>Investing activities</t>
  </si>
  <si>
    <t>Acquisition of intangible fixed assets</t>
  </si>
  <si>
    <t>Acquisition of tangible fixed assets</t>
  </si>
  <si>
    <t>Divestments of tangible fixed assets</t>
  </si>
  <si>
    <t>Acquisition of business, net cash impact</t>
  </si>
  <si>
    <t>Divestments of business, net cash impact</t>
  </si>
  <si>
    <t>Acquisition of participations in associated companies</t>
  </si>
  <si>
    <t>Divestments of participations in associated companies</t>
  </si>
  <si>
    <t>Change in other financial assets</t>
  </si>
  <si>
    <t>Cash flow from investing activities</t>
  </si>
  <si>
    <t>Financing activities</t>
  </si>
  <si>
    <t>Amortization of loans</t>
  </si>
  <si>
    <t>Proceeds from loans</t>
  </si>
  <si>
    <t>Purchase of own shares</t>
  </si>
  <si>
    <t>Acquisition of participations in non-controlling interest</t>
  </si>
  <si>
    <t>Divestment of participations in non-controlling interest</t>
  </si>
  <si>
    <t>Dividend paid to non-controlling interests</t>
  </si>
  <si>
    <t>Cash flow from financing activities</t>
  </si>
  <si>
    <t>Cash flow for the period</t>
  </si>
  <si>
    <t>Cash and cash equivalents at the beginning of the period</t>
  </si>
  <si>
    <t>Exchange-rate differences in cash and cash equivalents</t>
  </si>
  <si>
    <t>Cash and cash equivalents at the end of the period</t>
  </si>
  <si>
    <t>Cash flow from operating activities, R12</t>
  </si>
  <si>
    <t>EBITDA, R12</t>
  </si>
  <si>
    <t>Operating cash conversion, %</t>
  </si>
  <si>
    <t>Minus: Cash and cash equivalents</t>
  </si>
  <si>
    <t>Interest-bearing net debt/EBITDA R12</t>
  </si>
  <si>
    <t>Non-current non-interest-bearing liabilities</t>
  </si>
  <si>
    <t>Current non-interest-bearing liabilities</t>
  </si>
  <si>
    <t>Net debt/EBITDA R12</t>
  </si>
  <si>
    <t>Cash Flow Statement, R12</t>
  </si>
  <si>
    <t>(%)</t>
  </si>
  <si>
    <t>(MSEK)</t>
  </si>
  <si>
    <t>Previous period</t>
  </si>
  <si>
    <t>Currency effects</t>
  </si>
  <si>
    <t>Current period</t>
  </si>
  <si>
    <t>Analysis of net sales, Product &amp; Solutions</t>
  </si>
  <si>
    <t>Analysis of net sales, Installation Services</t>
  </si>
  <si>
    <t>Q4 2023</t>
  </si>
  <si>
    <t>12M 2023</t>
  </si>
  <si>
    <t>31 dec</t>
  </si>
  <si>
    <t>Q1 2024</t>
  </si>
  <si>
    <t>3M 2024</t>
  </si>
  <si>
    <t>R12 per 
3M 2024</t>
  </si>
  <si>
    <t>31 mar</t>
  </si>
  <si>
    <t>R12 as per 
3M 2024</t>
  </si>
  <si>
    <t>Net sales compared to previous period</t>
  </si>
  <si>
    <t>Net sales,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</si>
</sst>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_ ;\-#,##0\ "/>
    <numFmt numFmtId="167" formatCode="0.0%"/>
    <numFmt numFmtId="168" formatCode="#,##0.0_ ;\-#,##0.0\ "/>
    <numFmt numFmtId="169" formatCode="00.0\x"/>
    <numFmt numFmtId="170" formatCode="0.0\x"/>
    <numFmt numFmtId="171" formatCode="#,##0.00_ ;\-#,##0.00\ "/>
    <numFmt numFmtId="172" formatCode="_-* #,##0.0_-;\-* #,##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DINOT-Bold"/>
      <family val="2"/>
    </font>
    <font>
      <sz val="11"/>
      <color theme="1"/>
      <name val="DINOT"/>
      <family val="2"/>
    </font>
    <font>
      <b/>
      <sz val="11"/>
      <color theme="1"/>
      <name val="DINOT"/>
      <family val="2"/>
    </font>
    <font>
      <u/>
      <sz val="11"/>
      <color theme="10"/>
      <name val="DINOT"/>
      <family val="2"/>
    </font>
    <font>
      <b/>
      <sz val="11"/>
      <name val="DINOT"/>
      <family val="2"/>
    </font>
    <font>
      <i/>
      <sz val="11"/>
      <name val="DINOT"/>
      <family val="2"/>
    </font>
    <font>
      <sz val="11"/>
      <name val="DINOT"/>
      <family val="2"/>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top/>
      <bottom style="thin">
        <color rgb="FFEF7D00"/>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47">
    <xf numFmtId="0" fontId="0" fillId="0" borderId="0" xfId="0"/>
    <xf numFmtId="0" fontId="4" fillId="0" borderId="0" xfId="0" applyFont="1"/>
    <xf numFmtId="0" fontId="5" fillId="0" borderId="0" xfId="0" applyFont="1"/>
    <xf numFmtId="0" fontId="6" fillId="0" borderId="1" xfId="0" applyFont="1" applyBorder="1" applyAlignment="1">
      <alignment vertical="center"/>
    </xf>
    <xf numFmtId="0" fontId="3" fillId="0" borderId="0" xfId="3" applyFill="1"/>
    <xf numFmtId="0" fontId="3" fillId="0" borderId="0" xfId="3"/>
    <xf numFmtId="0" fontId="3" fillId="0" borderId="0" xfId="3" applyBorder="1" applyAlignment="1"/>
    <xf numFmtId="0" fontId="3" fillId="0" borderId="1" xfId="3" applyBorder="1" applyAlignment="1"/>
    <xf numFmtId="0" fontId="5" fillId="0" borderId="1" xfId="0" applyFont="1" applyBorder="1"/>
    <xf numFmtId="0" fontId="4" fillId="0" borderId="2" xfId="0" applyFont="1" applyBorder="1"/>
    <xf numFmtId="0" fontId="7" fillId="0" borderId="2" xfId="3" applyFont="1" applyFill="1" applyBorder="1"/>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0" fontId="7" fillId="0" borderId="2" xfId="3" applyFont="1" applyFill="1" applyBorder="1" applyAlignment="1">
      <alignment wrapText="1"/>
    </xf>
    <xf numFmtId="0" fontId="3" fillId="0" borderId="2" xfId="3" applyFill="1" applyBorder="1"/>
    <xf numFmtId="0" fontId="7" fillId="0" borderId="2" xfId="3" applyFont="1" applyFill="1" applyBorder="1" applyAlignment="1">
      <alignment vertical="center" wrapText="1"/>
    </xf>
    <xf numFmtId="0" fontId="6" fillId="0" borderId="0" xfId="0" applyFont="1"/>
    <xf numFmtId="0" fontId="6" fillId="0" borderId="3" xfId="0" applyFont="1" applyBorder="1" applyAlignment="1">
      <alignment vertical="center"/>
    </xf>
    <xf numFmtId="0" fontId="6" fillId="2" borderId="3" xfId="0" applyFont="1" applyFill="1" applyBorder="1" applyAlignment="1">
      <alignment horizontal="right" vertical="center"/>
    </xf>
    <xf numFmtId="0" fontId="6" fillId="0" borderId="3" xfId="0" applyFont="1" applyBorder="1" applyAlignment="1">
      <alignment horizontal="right" vertical="center"/>
    </xf>
    <xf numFmtId="164" fontId="5" fillId="0" borderId="0" xfId="0" applyNumberFormat="1" applyFont="1"/>
    <xf numFmtId="164" fontId="5" fillId="2" borderId="0" xfId="0" applyNumberFormat="1" applyFont="1" applyFill="1"/>
    <xf numFmtId="164" fontId="5" fillId="0" borderId="4" xfId="0" applyNumberFormat="1" applyFont="1" applyBorder="1"/>
    <xf numFmtId="164" fontId="6" fillId="0" borderId="0" xfId="0" applyNumberFormat="1" applyFont="1" applyAlignment="1">
      <alignment vertical="center"/>
    </xf>
    <xf numFmtId="164" fontId="6" fillId="2" borderId="0" xfId="0" applyNumberFormat="1" applyFont="1" applyFill="1"/>
    <xf numFmtId="164" fontId="6" fillId="0" borderId="0" xfId="0" applyNumberFormat="1" applyFont="1"/>
    <xf numFmtId="0" fontId="5" fillId="0" borderId="4" xfId="0" applyFont="1" applyBorder="1"/>
    <xf numFmtId="165" fontId="5" fillId="2" borderId="0" xfId="0" applyNumberFormat="1" applyFont="1" applyFill="1"/>
    <xf numFmtId="165" fontId="5" fillId="0" borderId="0" xfId="0" applyNumberFormat="1" applyFont="1"/>
    <xf numFmtId="165" fontId="6" fillId="0" borderId="3" xfId="0" applyNumberFormat="1" applyFont="1" applyBorder="1" applyAlignment="1">
      <alignment horizontal="right" vertical="center"/>
    </xf>
    <xf numFmtId="4" fontId="5" fillId="0" borderId="0" xfId="0" applyNumberFormat="1" applyFont="1"/>
    <xf numFmtId="3" fontId="5" fillId="2" borderId="0" xfId="0" applyNumberFormat="1" applyFont="1" applyFill="1"/>
    <xf numFmtId="3" fontId="5" fillId="0" borderId="0" xfId="0" applyNumberFormat="1" applyFont="1"/>
    <xf numFmtId="164" fontId="6" fillId="0" borderId="0" xfId="0" applyNumberFormat="1" applyFont="1" applyAlignment="1">
      <alignment vertical="center" wrapText="1"/>
    </xf>
    <xf numFmtId="0" fontId="5" fillId="0" borderId="0" xfId="0" applyFont="1" applyAlignment="1">
      <alignment wrapText="1"/>
    </xf>
    <xf numFmtId="0" fontId="5" fillId="2" borderId="0" xfId="0" applyFont="1" applyFill="1"/>
    <xf numFmtId="166" fontId="5" fillId="0" borderId="0" xfId="1" applyNumberFormat="1" applyFont="1" applyFill="1"/>
    <xf numFmtId="164" fontId="6" fillId="0" borderId="5" xfId="0" applyNumberFormat="1" applyFont="1" applyBorder="1" applyAlignment="1">
      <alignment vertical="center"/>
    </xf>
    <xf numFmtId="3" fontId="6" fillId="0" borderId="5" xfId="0" applyNumberFormat="1" applyFont="1" applyBorder="1"/>
    <xf numFmtId="166" fontId="6" fillId="0" borderId="5" xfId="1" applyNumberFormat="1" applyFont="1" applyFill="1" applyBorder="1"/>
    <xf numFmtId="164" fontId="5" fillId="0" borderId="0" xfId="0" applyNumberFormat="1" applyFont="1" applyAlignment="1">
      <alignment vertical="center"/>
    </xf>
    <xf numFmtId="167" fontId="5" fillId="2" borderId="0" xfId="2" applyNumberFormat="1" applyFont="1" applyFill="1" applyBorder="1"/>
    <xf numFmtId="167" fontId="5" fillId="0" borderId="0" xfId="2" applyNumberFormat="1" applyFont="1" applyFill="1" applyBorder="1"/>
    <xf numFmtId="167" fontId="5" fillId="0" borderId="0" xfId="2" applyNumberFormat="1" applyFont="1" applyBorder="1"/>
    <xf numFmtId="168" fontId="5" fillId="0" borderId="0" xfId="1" applyNumberFormat="1" applyFont="1" applyFill="1"/>
    <xf numFmtId="167" fontId="6" fillId="2" borderId="5" xfId="2" applyNumberFormat="1" applyFont="1" applyFill="1" applyBorder="1"/>
    <xf numFmtId="167" fontId="6" fillId="0" borderId="5" xfId="2" applyNumberFormat="1" applyFont="1" applyFill="1" applyBorder="1"/>
    <xf numFmtId="167" fontId="6" fillId="0" borderId="5" xfId="2" applyNumberFormat="1" applyFont="1" applyBorder="1"/>
    <xf numFmtId="169" fontId="6" fillId="0" borderId="5" xfId="0" applyNumberFormat="1" applyFont="1" applyBorder="1"/>
    <xf numFmtId="170" fontId="6" fillId="0" borderId="5" xfId="0" applyNumberFormat="1" applyFont="1" applyBorder="1"/>
    <xf numFmtId="166" fontId="5" fillId="2" borderId="0" xfId="1" applyNumberFormat="1" applyFont="1" applyFill="1"/>
    <xf numFmtId="170" fontId="6" fillId="2" borderId="5" xfId="0" applyNumberFormat="1" applyFont="1" applyFill="1" applyBorder="1"/>
    <xf numFmtId="0" fontId="6" fillId="2"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xf>
    <xf numFmtId="168" fontId="5" fillId="0" borderId="0" xfId="0" applyNumberFormat="1" applyFont="1"/>
    <xf numFmtId="168" fontId="5" fillId="0" borderId="4" xfId="0" applyNumberFormat="1" applyFont="1" applyBorder="1"/>
    <xf numFmtId="168" fontId="6" fillId="0" borderId="0" xfId="0" applyNumberFormat="1" applyFont="1"/>
    <xf numFmtId="171" fontId="5" fillId="2" borderId="0" xfId="0" applyNumberFormat="1" applyFont="1" applyFill="1"/>
    <xf numFmtId="171" fontId="5" fillId="0" borderId="0" xfId="0" applyNumberFormat="1" applyFont="1"/>
    <xf numFmtId="166" fontId="5" fillId="0" borderId="0" xfId="1" applyNumberFormat="1" applyFont="1"/>
    <xf numFmtId="166" fontId="6" fillId="2" borderId="5" xfId="1" applyNumberFormat="1" applyFont="1" applyFill="1" applyBorder="1"/>
    <xf numFmtId="166" fontId="6" fillId="0" borderId="5" xfId="1" applyNumberFormat="1" applyFont="1" applyBorder="1"/>
    <xf numFmtId="168" fontId="5" fillId="2" borderId="0" xfId="1" applyNumberFormat="1" applyFont="1" applyFill="1"/>
    <xf numFmtId="168" fontId="5" fillId="0" borderId="0" xfId="1" applyNumberFormat="1" applyFont="1"/>
    <xf numFmtId="0" fontId="8" fillId="0" borderId="0" xfId="0" applyFont="1"/>
    <xf numFmtId="16" fontId="8" fillId="0" borderId="0" xfId="0" quotePrefix="1" applyNumberFormat="1" applyFont="1" applyAlignment="1">
      <alignment horizontal="right"/>
    </xf>
    <xf numFmtId="0" fontId="8" fillId="0" borderId="3" xfId="0" applyFont="1" applyBorder="1" applyAlignment="1">
      <alignment vertical="center"/>
    </xf>
    <xf numFmtId="0" fontId="8" fillId="0" borderId="3" xfId="0" applyFont="1" applyBorder="1" applyAlignment="1">
      <alignment horizontal="right"/>
    </xf>
    <xf numFmtId="0" fontId="6" fillId="0" borderId="0" xfId="0" applyFont="1" applyAlignment="1">
      <alignment vertical="center"/>
    </xf>
    <xf numFmtId="164" fontId="6" fillId="0" borderId="4" xfId="0" applyNumberFormat="1" applyFont="1" applyBorder="1" applyAlignment="1">
      <alignment vertical="center"/>
    </xf>
    <xf numFmtId="164" fontId="6" fillId="0" borderId="6" xfId="0" applyNumberFormat="1" applyFont="1" applyBorder="1"/>
    <xf numFmtId="16" fontId="6" fillId="0" borderId="0" xfId="0" quotePrefix="1" applyNumberFormat="1" applyFont="1" applyAlignment="1">
      <alignment horizontal="right"/>
    </xf>
    <xf numFmtId="0" fontId="6" fillId="0" borderId="3" xfId="0" applyFont="1" applyBorder="1" applyAlignment="1">
      <alignment wrapText="1"/>
    </xf>
    <xf numFmtId="0" fontId="6" fillId="0" borderId="3" xfId="0" applyFont="1" applyBorder="1" applyAlignment="1">
      <alignment horizontal="right"/>
    </xf>
    <xf numFmtId="164" fontId="9" fillId="0" borderId="0" xfId="0" applyNumberFormat="1" applyFont="1" applyAlignment="1">
      <alignment horizontal="left"/>
    </xf>
    <xf numFmtId="164" fontId="10" fillId="0" borderId="0" xfId="0" applyNumberFormat="1" applyFont="1" applyAlignment="1">
      <alignment horizontal="left"/>
    </xf>
    <xf numFmtId="165" fontId="6" fillId="0" borderId="6" xfId="0" applyNumberFormat="1" applyFont="1" applyBorder="1"/>
    <xf numFmtId="9" fontId="6" fillId="0" borderId="0" xfId="2" applyFont="1" applyBorder="1"/>
    <xf numFmtId="0" fontId="10" fillId="0" borderId="0" xfId="0" applyFont="1"/>
    <xf numFmtId="164" fontId="10" fillId="0" borderId="0" xfId="0" applyNumberFormat="1" applyFont="1"/>
    <xf numFmtId="3" fontId="10" fillId="0" borderId="3" xfId="0" applyNumberFormat="1" applyFont="1" applyBorder="1"/>
    <xf numFmtId="166" fontId="10" fillId="2" borderId="3" xfId="1" applyNumberFormat="1" applyFont="1" applyFill="1" applyBorder="1"/>
    <xf numFmtId="166" fontId="10" fillId="0" borderId="3" xfId="1" applyNumberFormat="1" applyFont="1" applyFill="1" applyBorder="1"/>
    <xf numFmtId="3" fontId="6" fillId="0" borderId="5" xfId="1" applyNumberFormat="1" applyFont="1" applyFill="1" applyBorder="1"/>
    <xf numFmtId="3" fontId="6" fillId="0" borderId="5" xfId="1" applyNumberFormat="1" applyFont="1" applyBorder="1"/>
    <xf numFmtId="0" fontId="6" fillId="0" borderId="0" xfId="0" applyFont="1" applyAlignment="1">
      <alignment wrapText="1"/>
    </xf>
    <xf numFmtId="164" fontId="6" fillId="0" borderId="0" xfId="0" applyNumberFormat="1" applyFont="1" applyAlignment="1">
      <alignment wrapText="1"/>
    </xf>
    <xf numFmtId="164" fontId="6" fillId="0" borderId="5" xfId="0" applyNumberFormat="1" applyFont="1" applyBorder="1"/>
    <xf numFmtId="0" fontId="6" fillId="0" borderId="5" xfId="0" applyFont="1" applyBorder="1"/>
    <xf numFmtId="9" fontId="6" fillId="2" borderId="5" xfId="2" applyFont="1" applyFill="1" applyBorder="1"/>
    <xf numFmtId="9" fontId="6" fillId="0" borderId="5" xfId="2" applyFont="1" applyFill="1" applyBorder="1"/>
    <xf numFmtId="9" fontId="6" fillId="0" borderId="5" xfId="2" applyFont="1" applyBorder="1"/>
    <xf numFmtId="0" fontId="6" fillId="0" borderId="0" xfId="1" applyNumberFormat="1" applyFont="1"/>
    <xf numFmtId="0" fontId="5" fillId="0" borderId="0" xfId="1" applyNumberFormat="1" applyFont="1"/>
    <xf numFmtId="172" fontId="5" fillId="2" borderId="0" xfId="1" applyNumberFormat="1" applyFont="1" applyFill="1"/>
    <xf numFmtId="172" fontId="5" fillId="0" borderId="0" xfId="1" applyNumberFormat="1" applyFont="1" applyFill="1"/>
    <xf numFmtId="172" fontId="5" fillId="0" borderId="0" xfId="1" applyNumberFormat="1" applyFont="1"/>
    <xf numFmtId="168" fontId="5" fillId="2" borderId="4" xfId="1" applyNumberFormat="1" applyFont="1" applyFill="1" applyBorder="1"/>
    <xf numFmtId="168" fontId="5" fillId="0" borderId="4" xfId="1" applyNumberFormat="1" applyFont="1" applyFill="1" applyBorder="1"/>
    <xf numFmtId="168" fontId="5" fillId="0" borderId="4" xfId="1" applyNumberFormat="1" applyFont="1" applyBorder="1"/>
    <xf numFmtId="168" fontId="6" fillId="2" borderId="0" xfId="1" applyNumberFormat="1" applyFont="1" applyFill="1"/>
    <xf numFmtId="168" fontId="6" fillId="0" borderId="0" xfId="1" applyNumberFormat="1" applyFont="1" applyFill="1"/>
    <xf numFmtId="168" fontId="6" fillId="0" borderId="0" xfId="1" applyNumberFormat="1" applyFont="1"/>
    <xf numFmtId="0" fontId="6" fillId="2" borderId="0" xfId="0" applyFont="1" applyFill="1" applyAlignment="1">
      <alignment horizontal="right"/>
    </xf>
    <xf numFmtId="0" fontId="6" fillId="0" borderId="0" xfId="0" applyFont="1" applyAlignment="1">
      <alignment horizontal="right"/>
    </xf>
    <xf numFmtId="9" fontId="5" fillId="2" borderId="0" xfId="2" applyFont="1" applyFill="1"/>
    <xf numFmtId="9" fontId="5" fillId="0" borderId="0" xfId="2" applyFont="1" applyFill="1"/>
    <xf numFmtId="9" fontId="5" fillId="0" borderId="0" xfId="2" applyFont="1"/>
    <xf numFmtId="9" fontId="5" fillId="2" borderId="4" xfId="2" applyFont="1" applyFill="1" applyBorder="1"/>
    <xf numFmtId="3" fontId="5" fillId="2" borderId="4" xfId="0" applyNumberFormat="1" applyFont="1" applyFill="1" applyBorder="1"/>
    <xf numFmtId="9" fontId="5" fillId="0" borderId="4" xfId="2" applyFont="1" applyFill="1" applyBorder="1"/>
    <xf numFmtId="3" fontId="5" fillId="0" borderId="4" xfId="0" applyNumberFormat="1" applyFont="1" applyBorder="1"/>
    <xf numFmtId="9" fontId="5" fillId="0" borderId="4" xfId="2" applyFont="1" applyBorder="1"/>
    <xf numFmtId="9" fontId="6" fillId="2" borderId="0" xfId="2" applyFont="1" applyFill="1"/>
    <xf numFmtId="3" fontId="6" fillId="2" borderId="0" xfId="0" applyNumberFormat="1" applyFont="1" applyFill="1"/>
    <xf numFmtId="9" fontId="6" fillId="0" borderId="0" xfId="2" applyFont="1" applyFill="1"/>
    <xf numFmtId="3" fontId="6" fillId="0" borderId="0" xfId="0" applyNumberFormat="1" applyFont="1"/>
    <xf numFmtId="9" fontId="6" fillId="0" borderId="0" xfId="2" applyFont="1"/>
    <xf numFmtId="0" fontId="2" fillId="0" borderId="0" xfId="0" applyFont="1"/>
    <xf numFmtId="0" fontId="0" fillId="2" borderId="0" xfId="0" applyFill="1"/>
    <xf numFmtId="3" fontId="6" fillId="2" borderId="0" xfId="1" applyNumberFormat="1" applyFont="1" applyFill="1"/>
    <xf numFmtId="3" fontId="6" fillId="0" borderId="0" xfId="1" applyNumberFormat="1" applyFont="1" applyFill="1"/>
    <xf numFmtId="3" fontId="6" fillId="0" borderId="0" xfId="1" applyNumberFormat="1" applyFont="1"/>
    <xf numFmtId="164" fontId="5" fillId="2" borderId="0" xfId="1" applyNumberFormat="1" applyFont="1" applyFill="1"/>
    <xf numFmtId="164" fontId="5" fillId="2" borderId="4" xfId="1" applyNumberFormat="1" applyFont="1" applyFill="1" applyBorder="1"/>
    <xf numFmtId="164" fontId="6" fillId="2" borderId="0" xfId="1" applyNumberFormat="1" applyFont="1" applyFill="1"/>
    <xf numFmtId="164" fontId="6" fillId="0" borderId="0" xfId="1" applyNumberFormat="1" applyFont="1" applyFill="1"/>
    <xf numFmtId="171" fontId="5" fillId="2" borderId="0" xfId="1" applyNumberFormat="1" applyFont="1" applyFill="1"/>
    <xf numFmtId="0" fontId="6" fillId="0" borderId="3" xfId="0" applyFont="1" applyFill="1" applyBorder="1" applyAlignment="1">
      <alignment horizontal="right" vertical="center"/>
    </xf>
    <xf numFmtId="168" fontId="5" fillId="2" borderId="0" xfId="0" applyNumberFormat="1" applyFont="1" applyFill="1"/>
    <xf numFmtId="168" fontId="5" fillId="2" borderId="4" xfId="0" applyNumberFormat="1" applyFont="1" applyFill="1" applyBorder="1"/>
    <xf numFmtId="168" fontId="6" fillId="2" borderId="0" xfId="0" applyNumberFormat="1" applyFont="1" applyFill="1"/>
    <xf numFmtId="0" fontId="6" fillId="2" borderId="3" xfId="1" applyNumberFormat="1" applyFont="1" applyFill="1" applyBorder="1" applyAlignment="1">
      <alignment horizontal="right" vertical="center"/>
    </xf>
    <xf numFmtId="168" fontId="6" fillId="2" borderId="6" xfId="1" applyNumberFormat="1" applyFont="1" applyFill="1" applyBorder="1"/>
    <xf numFmtId="172" fontId="6" fillId="2" borderId="0" xfId="1" applyNumberFormat="1" applyFont="1" applyFill="1"/>
    <xf numFmtId="16" fontId="8" fillId="0" borderId="0" xfId="0" quotePrefix="1" applyNumberFormat="1" applyFont="1" applyFill="1" applyAlignment="1">
      <alignment horizontal="right"/>
    </xf>
    <xf numFmtId="0" fontId="8" fillId="0" borderId="3" xfId="0" applyFont="1" applyFill="1" applyBorder="1" applyAlignment="1">
      <alignment horizontal="right"/>
    </xf>
    <xf numFmtId="0" fontId="8" fillId="2" borderId="0" xfId="1" quotePrefix="1" applyNumberFormat="1" applyFont="1" applyFill="1" applyAlignment="1">
      <alignment horizontal="right"/>
    </xf>
    <xf numFmtId="0" fontId="8" fillId="2" borderId="3" xfId="1" applyNumberFormat="1" applyFont="1" applyFill="1" applyBorder="1" applyAlignment="1">
      <alignment horizontal="right"/>
    </xf>
    <xf numFmtId="164" fontId="5" fillId="0" borderId="0" xfId="1" applyNumberFormat="1" applyFont="1" applyFill="1"/>
    <xf numFmtId="9" fontId="0" fillId="2" borderId="0" xfId="2" applyFont="1" applyFill="1"/>
    <xf numFmtId="9" fontId="0" fillId="0" borderId="0" xfId="2" applyFont="1"/>
    <xf numFmtId="9" fontId="2" fillId="2" borderId="0" xfId="2" applyFont="1" applyFill="1"/>
    <xf numFmtId="9" fontId="2" fillId="0" borderId="0" xfId="2" applyFont="1"/>
    <xf numFmtId="0" fontId="6" fillId="0" borderId="0" xfId="0" applyFont="1" applyFill="1" applyAlignment="1">
      <alignment horizontal="right"/>
    </xf>
  </cellXfs>
  <cellStyles count="4">
    <cellStyle name="Hyperlänk" xfId="3" builtinId="8"/>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2.%20Kvartalsrapporter\2024-q1\Table%20&amp;%20Graphs\2024%2003%20(A9)%20Alternative%20performance%20measures.xlsx" TargetMode="External"/><Relationship Id="rId1" Type="http://schemas.openxmlformats.org/officeDocument/2006/relationships/externalLinkPath" Target="2024%2003%20(A9)%20Alternative%20performance%20meas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oner"/>
      <sheetName val="RR Kv"/>
      <sheetName val="RR ÅTD"/>
      <sheetName val="BR"/>
      <sheetName val="Kassaflöde"/>
      <sheetName val="Försäljningsanalys"/>
      <sheetName val="Definitions"/>
      <sheetName val="IS Q "/>
      <sheetName val="IS YTD"/>
      <sheetName val="BS"/>
      <sheetName val="Cash Flow"/>
      <sheetName val="Analysis of net sales"/>
    </sheetNames>
    <sheetDataSet>
      <sheetData sheetId="0"/>
      <sheetData sheetId="1">
        <row r="54">
          <cell r="C54">
            <v>17.119999999999997</v>
          </cell>
          <cell r="D54">
            <v>89.2</v>
          </cell>
          <cell r="E54">
            <v>158.84799999999984</v>
          </cell>
          <cell r="F54">
            <v>186.08699999999999</v>
          </cell>
          <cell r="G54">
            <v>30.250000000000053</v>
          </cell>
          <cell r="H54">
            <v>113.69</v>
          </cell>
          <cell r="I54">
            <v>162.09099999999987</v>
          </cell>
          <cell r="J54">
            <v>216.34600000000009</v>
          </cell>
          <cell r="K54">
            <v>91.127000000000038</v>
          </cell>
          <cell r="L54">
            <v>96.99199999999999</v>
          </cell>
          <cell r="M54">
            <v>175.31499999999991</v>
          </cell>
          <cell r="N54">
            <v>192.46100000000004</v>
          </cell>
          <cell r="O54">
            <v>49.884999999999962</v>
          </cell>
        </row>
      </sheetData>
      <sheetData sheetId="2"/>
      <sheetData sheetId="3">
        <row r="18">
          <cell r="C18">
            <v>82.733999999999995</v>
          </cell>
          <cell r="G18">
            <v>121.124</v>
          </cell>
          <cell r="L18">
            <v>226.58500000000001</v>
          </cell>
        </row>
        <row r="27">
          <cell r="C27">
            <v>1790.728237</v>
          </cell>
          <cell r="E27">
            <v>1758.517237</v>
          </cell>
          <cell r="F27">
            <v>1706.403237</v>
          </cell>
          <cell r="G27">
            <v>1712.4932370000001</v>
          </cell>
          <cell r="I27">
            <v>1671.279237</v>
          </cell>
          <cell r="J27">
            <v>1536.5722369999999</v>
          </cell>
          <cell r="K27">
            <v>1506.1202370000001</v>
          </cell>
          <cell r="L27">
            <v>1450.981237</v>
          </cell>
          <cell r="M27">
            <v>1409.3592369999999</v>
          </cell>
          <cell r="N27">
            <v>1315.4342369999999</v>
          </cell>
          <cell r="O27">
            <v>1456.8302369999999</v>
          </cell>
          <cell r="P27">
            <v>1406.8322369999999</v>
          </cell>
          <cell r="Q27">
            <v>1389.5700000000002</v>
          </cell>
          <cell r="R27">
            <v>1282.588</v>
          </cell>
          <cell r="S27">
            <v>1219.6130000000003</v>
          </cell>
          <cell r="U27">
            <v>1163.4269999999999</v>
          </cell>
          <cell r="V27">
            <v>1067.8630000000001</v>
          </cell>
          <cell r="W27">
            <v>1096.672</v>
          </cell>
          <cell r="Y27">
            <v>1099.318</v>
          </cell>
          <cell r="Z27">
            <v>1032.2560000000001</v>
          </cell>
          <cell r="AA27">
            <v>1045.194</v>
          </cell>
          <cell r="AC27">
            <v>971.30000000000007</v>
          </cell>
        </row>
        <row r="29">
          <cell r="C29">
            <v>1798.9672370000001</v>
          </cell>
          <cell r="G29">
            <v>1731.8442370000002</v>
          </cell>
          <cell r="L29">
            <v>1460.000237</v>
          </cell>
        </row>
        <row r="31">
          <cell r="C31">
            <v>867.09500000000003</v>
          </cell>
          <cell r="G31">
            <v>895.61</v>
          </cell>
          <cell r="L31">
            <v>851.52800000000002</v>
          </cell>
        </row>
        <row r="32">
          <cell r="C32">
            <v>23.777000000000001</v>
          </cell>
          <cell r="G32">
            <v>49.536999999999999</v>
          </cell>
          <cell r="L32">
            <v>35.255000000000003</v>
          </cell>
        </row>
        <row r="37">
          <cell r="C37">
            <v>50.076999999999998</v>
          </cell>
          <cell r="G37">
            <v>222.179</v>
          </cell>
          <cell r="L37">
            <v>52.177999999999997</v>
          </cell>
        </row>
        <row r="87">
          <cell r="C87">
            <v>2716.1451030999997</v>
          </cell>
          <cell r="D87">
            <v>2850.2189999999991</v>
          </cell>
          <cell r="E87">
            <v>2871.6989635999998</v>
          </cell>
          <cell r="F87">
            <v>2942.2764447999998</v>
          </cell>
          <cell r="G87">
            <v>2849.6312048</v>
          </cell>
          <cell r="H87">
            <v>2859.2511562000004</v>
          </cell>
          <cell r="I87">
            <v>2766.5193893999999</v>
          </cell>
          <cell r="J87">
            <v>2626.1870995999998</v>
          </cell>
          <cell r="K87">
            <v>2424.4556560999995</v>
          </cell>
          <cell r="L87">
            <v>2363.7063956000006</v>
          </cell>
          <cell r="M87">
            <v>2298.0936116999997</v>
          </cell>
          <cell r="N87">
            <v>2192.6002284000001</v>
          </cell>
          <cell r="O87">
            <v>2334.9630668</v>
          </cell>
          <cell r="P87">
            <v>2260.5655528999996</v>
          </cell>
          <cell r="Q87">
            <v>2261.1370000000002</v>
          </cell>
          <cell r="R87">
            <v>2091.9440000000004</v>
          </cell>
          <cell r="S87">
            <v>2057.5479999999993</v>
          </cell>
          <cell r="T87">
            <v>2016.4870000000005</v>
          </cell>
          <cell r="U87">
            <v>2054.7939999999999</v>
          </cell>
          <cell r="V87">
            <v>2033.9819999999995</v>
          </cell>
          <cell r="W87">
            <v>1976.3509999999999</v>
          </cell>
          <cell r="X87">
            <v>1652.8929999999996</v>
          </cell>
          <cell r="Y87">
            <v>1683.2869999999996</v>
          </cell>
          <cell r="Z87">
            <v>1529.1000000000004</v>
          </cell>
          <cell r="AA87">
            <v>1422.1280000000002</v>
          </cell>
          <cell r="AB87">
            <v>1370.4</v>
          </cell>
          <cell r="AC87">
            <v>1325.6</v>
          </cell>
        </row>
      </sheetData>
      <sheetData sheetId="4"/>
      <sheetData sheetId="5"/>
      <sheetData sheetId="6"/>
      <sheetData sheetId="7">
        <row r="54">
          <cell r="D54">
            <v>89.2</v>
          </cell>
          <cell r="E54">
            <v>158.84799999999984</v>
          </cell>
          <cell r="F54">
            <v>186.08699999999999</v>
          </cell>
          <cell r="G54">
            <v>30.250000000000053</v>
          </cell>
          <cell r="H54">
            <v>113.69</v>
          </cell>
          <cell r="I54">
            <v>162.09099999999987</v>
          </cell>
          <cell r="J54">
            <v>216.34600000000009</v>
          </cell>
          <cell r="K54">
            <v>91.127000000000038</v>
          </cell>
          <cell r="L54">
            <v>96.99199999999999</v>
          </cell>
          <cell r="M54">
            <v>175.31499999999991</v>
          </cell>
          <cell r="N54">
            <v>192.46100000000004</v>
          </cell>
          <cell r="O54">
            <v>49.884999999999962</v>
          </cell>
          <cell r="P54">
            <v>455.11200000000008</v>
          </cell>
          <cell r="Q54">
            <v>92.795999999999964</v>
          </cell>
          <cell r="R54">
            <v>164.31099999999989</v>
          </cell>
          <cell r="S54">
            <v>165.523</v>
          </cell>
          <cell r="T54">
            <v>32.481999999999978</v>
          </cell>
          <cell r="U54">
            <v>371.34099999999995</v>
          </cell>
          <cell r="V54">
            <v>91.314999999999998</v>
          </cell>
          <cell r="W54">
            <v>137.34600000000003</v>
          </cell>
          <cell r="X54">
            <v>124.25300000000001</v>
          </cell>
          <cell r="Y54">
            <v>18.41100000000003</v>
          </cell>
          <cell r="Z54">
            <v>274.19999999999982</v>
          </cell>
          <cell r="AA54">
            <v>61.481000000000158</v>
          </cell>
          <cell r="AB54">
            <v>102.02200000000002</v>
          </cell>
          <cell r="AC54">
            <v>94.47</v>
          </cell>
          <cell r="AD54">
            <v>17.168999999999997</v>
          </cell>
          <cell r="AE54">
            <v>233.69299999999998</v>
          </cell>
          <cell r="AF54">
            <v>56.405999999999942</v>
          </cell>
          <cell r="AG54">
            <v>94.009</v>
          </cell>
        </row>
      </sheetData>
      <sheetData sheetId="8">
        <row r="54">
          <cell r="D54">
            <v>464.32499999999976</v>
          </cell>
          <cell r="H54">
            <v>583.25399999999991</v>
          </cell>
          <cell r="L54">
            <v>515.65300000000002</v>
          </cell>
        </row>
      </sheetData>
      <sheetData sheetId="9">
        <row r="18">
          <cell r="D18">
            <v>349.25</v>
          </cell>
          <cell r="E18">
            <v>154.29300000000001</v>
          </cell>
          <cell r="F18">
            <v>135.625</v>
          </cell>
          <cell r="I18">
            <v>224.941</v>
          </cell>
          <cell r="J18">
            <v>104.68600000000001</v>
          </cell>
          <cell r="K18">
            <v>148.327</v>
          </cell>
          <cell r="M18">
            <v>195.12100000000001</v>
          </cell>
          <cell r="N18">
            <v>197.69399999999999</v>
          </cell>
          <cell r="O18">
            <v>399.548</v>
          </cell>
          <cell r="P18">
            <v>604.28</v>
          </cell>
          <cell r="Q18">
            <v>476.43599999999998</v>
          </cell>
          <cell r="R18">
            <v>178.22800000000001</v>
          </cell>
          <cell r="S18">
            <v>89.864999999999995</v>
          </cell>
          <cell r="T18">
            <v>196.88</v>
          </cell>
          <cell r="U18">
            <v>131.66800000000001</v>
          </cell>
          <cell r="V18">
            <v>80.105000000000004</v>
          </cell>
          <cell r="W18">
            <v>80.802000000000007</v>
          </cell>
          <cell r="X18">
            <v>105.586</v>
          </cell>
          <cell r="Y18">
            <v>73.966999999999999</v>
          </cell>
          <cell r="Z18">
            <v>50.993000000000002</v>
          </cell>
          <cell r="AA18">
            <v>78.197999999999993</v>
          </cell>
          <cell r="AB18">
            <v>156.80000000000001</v>
          </cell>
          <cell r="AC18">
            <v>78</v>
          </cell>
        </row>
        <row r="27">
          <cell r="D27">
            <v>1763.835</v>
          </cell>
          <cell r="E27">
            <v>1758.517237</v>
          </cell>
          <cell r="F27">
            <v>1706.403237</v>
          </cell>
          <cell r="H27">
            <v>1736.423237</v>
          </cell>
          <cell r="I27">
            <v>1671.279237</v>
          </cell>
          <cell r="J27">
            <v>1536.5722369999999</v>
          </cell>
          <cell r="K27">
            <v>1506.1202370000001</v>
          </cell>
          <cell r="M27">
            <v>1409.3592369999999</v>
          </cell>
          <cell r="N27">
            <v>1315.4342369999999</v>
          </cell>
          <cell r="O27">
            <v>1456.8302369999999</v>
          </cell>
          <cell r="P27">
            <v>1406.8322369999999</v>
          </cell>
          <cell r="Q27">
            <v>1389.5700000000002</v>
          </cell>
          <cell r="R27">
            <v>1282.588</v>
          </cell>
          <cell r="S27">
            <v>1219.6130000000003</v>
          </cell>
          <cell r="T27">
            <v>1195.499</v>
          </cell>
          <cell r="U27">
            <v>1163.4269999999999</v>
          </cell>
          <cell r="V27">
            <v>1067.8630000000001</v>
          </cell>
          <cell r="W27">
            <v>1096.672</v>
          </cell>
          <cell r="X27">
            <v>1089.981</v>
          </cell>
          <cell r="Y27">
            <v>1099.318</v>
          </cell>
          <cell r="Z27">
            <v>1032.2560000000001</v>
          </cell>
          <cell r="AA27">
            <v>1045.194</v>
          </cell>
          <cell r="AB27">
            <v>1009.4</v>
          </cell>
          <cell r="AC27">
            <v>971.30000000000007</v>
          </cell>
        </row>
        <row r="29">
          <cell r="D29">
            <v>1776.66</v>
          </cell>
          <cell r="E29">
            <v>1777.084237</v>
          </cell>
          <cell r="F29">
            <v>1726.1192369999999</v>
          </cell>
          <cell r="I29">
            <v>1680.287237</v>
          </cell>
          <cell r="J29">
            <v>1545.443237</v>
          </cell>
          <cell r="K29">
            <v>1514.4732370000002</v>
          </cell>
          <cell r="M29">
            <v>1427.5592369999999</v>
          </cell>
          <cell r="N29">
            <v>1333.3512369999999</v>
          </cell>
          <cell r="O29">
            <v>1472.893237</v>
          </cell>
          <cell r="P29">
            <v>1418.0252369999998</v>
          </cell>
          <cell r="Q29">
            <v>1401.3450000000003</v>
          </cell>
          <cell r="R29">
            <v>1294.2380000000001</v>
          </cell>
          <cell r="S29">
            <v>1232.0190000000002</v>
          </cell>
          <cell r="T29">
            <v>1209.6210000000001</v>
          </cell>
          <cell r="U29">
            <v>1178.3979999999999</v>
          </cell>
          <cell r="V29">
            <v>1084.0630000000001</v>
          </cell>
          <cell r="W29">
            <v>1112.3220000000001</v>
          </cell>
          <cell r="X29">
            <v>1105.5820000000001</v>
          </cell>
          <cell r="Y29">
            <v>1116.452</v>
          </cell>
          <cell r="Z29">
            <v>1047.981</v>
          </cell>
          <cell r="AA29">
            <v>1051.1399999999999</v>
          </cell>
          <cell r="AB29">
            <v>1009.9</v>
          </cell>
          <cell r="AC29">
            <v>971.80000000000007</v>
          </cell>
        </row>
        <row r="31">
          <cell r="D31">
            <v>859.83399999999995</v>
          </cell>
          <cell r="E31">
            <v>878.6</v>
          </cell>
          <cell r="F31">
            <v>904.46600000000001</v>
          </cell>
          <cell r="I31">
            <v>869.31899999999996</v>
          </cell>
          <cell r="J31">
            <v>867.02700000000004</v>
          </cell>
          <cell r="K31">
            <v>857.96100000000001</v>
          </cell>
          <cell r="M31">
            <v>828.06</v>
          </cell>
          <cell r="N31">
            <v>818.32500000000005</v>
          </cell>
          <cell r="O31">
            <v>819.23199999999997</v>
          </cell>
          <cell r="P31">
            <v>801.29</v>
          </cell>
          <cell r="Q31">
            <v>816.71500000000003</v>
          </cell>
          <cell r="R31">
            <v>753.48900000000003</v>
          </cell>
          <cell r="S31">
            <v>778.76800000000003</v>
          </cell>
          <cell r="T31">
            <v>762.66200000000003</v>
          </cell>
          <cell r="U31">
            <v>832.01599999999996</v>
          </cell>
          <cell r="V31">
            <v>890.22699999999998</v>
          </cell>
          <cell r="W31">
            <v>793.47900000000004</v>
          </cell>
          <cell r="X31">
            <v>416.28500000000003</v>
          </cell>
          <cell r="Y31">
            <v>418.17099999999999</v>
          </cell>
          <cell r="Z31">
            <v>421.65499999999997</v>
          </cell>
          <cell r="AA31">
            <v>370.98899999999998</v>
          </cell>
          <cell r="AB31">
            <v>360.3</v>
          </cell>
          <cell r="AC31">
            <v>353.5</v>
          </cell>
        </row>
        <row r="32">
          <cell r="D32">
            <v>22.388000000000002</v>
          </cell>
          <cell r="E32">
            <v>41.322000000000003</v>
          </cell>
          <cell r="F32">
            <v>43.948999999999998</v>
          </cell>
          <cell r="I32">
            <v>33.26</v>
          </cell>
          <cell r="J32">
            <v>32.415999999999997</v>
          </cell>
          <cell r="K32">
            <v>42.012999999999998</v>
          </cell>
          <cell r="M32">
            <v>40.372999999999998</v>
          </cell>
          <cell r="N32">
            <v>25.177</v>
          </cell>
          <cell r="O32">
            <v>47.731000000000002</v>
          </cell>
          <cell r="P32">
            <v>32.933999999999997</v>
          </cell>
          <cell r="Q32">
            <v>41.338999999999999</v>
          </cell>
          <cell r="R32">
            <v>42.756</v>
          </cell>
          <cell r="S32">
            <v>44.881999999999998</v>
          </cell>
          <cell r="T32">
            <v>43.235999999999997</v>
          </cell>
          <cell r="U32">
            <v>38.680999999999997</v>
          </cell>
          <cell r="V32">
            <v>39.402000000000001</v>
          </cell>
          <cell r="W32">
            <v>42.529000000000003</v>
          </cell>
          <cell r="X32">
            <v>38.057000000000002</v>
          </cell>
          <cell r="Y32">
            <v>43.970999999999997</v>
          </cell>
          <cell r="Z32">
            <v>44.036000000000001</v>
          </cell>
          <cell r="AA32">
            <v>82.242999999999995</v>
          </cell>
          <cell r="AB32">
            <v>37.1</v>
          </cell>
          <cell r="AC32">
            <v>24</v>
          </cell>
        </row>
        <row r="37">
          <cell r="D37">
            <v>213.72499999999999</v>
          </cell>
          <cell r="E37">
            <v>216.01499999999999</v>
          </cell>
          <cell r="F37">
            <v>311.69299999999998</v>
          </cell>
          <cell r="I37">
            <v>216.91499999999999</v>
          </cell>
          <cell r="J37">
            <v>213.71700000000001</v>
          </cell>
          <cell r="K37">
            <v>52.02</v>
          </cell>
          <cell r="M37">
            <v>42.473999999999997</v>
          </cell>
          <cell r="N37">
            <v>40.921999999999997</v>
          </cell>
          <cell r="O37">
            <v>42.838999999999999</v>
          </cell>
          <cell r="P37">
            <v>41.25</v>
          </cell>
          <cell r="Q37">
            <v>43.076999999999998</v>
          </cell>
          <cell r="R37">
            <v>44.198</v>
          </cell>
          <cell r="S37">
            <v>46.761000000000003</v>
          </cell>
          <cell r="T37">
            <v>44.204000000000001</v>
          </cell>
          <cell r="U37">
            <v>44.38</v>
          </cell>
          <cell r="V37">
            <v>59.68</v>
          </cell>
          <cell r="W37">
            <v>70.55</v>
          </cell>
          <cell r="X37">
            <v>131.02600000000001</v>
          </cell>
          <cell r="Y37">
            <v>148.66399999999999</v>
          </cell>
          <cell r="Z37">
            <v>59.463999999999999</v>
          </cell>
          <cell r="AA37">
            <v>0</v>
          </cell>
          <cell r="AB37">
            <v>0</v>
          </cell>
          <cell r="AC37">
            <v>0.3</v>
          </cell>
        </row>
        <row r="87">
          <cell r="D87">
            <v>2850.2189999999991</v>
          </cell>
          <cell r="E87">
            <v>2871.6989635999998</v>
          </cell>
          <cell r="F87">
            <v>2942.2764447999998</v>
          </cell>
          <cell r="G87">
            <v>2849.6312048</v>
          </cell>
          <cell r="H87">
            <v>2859.2511562000004</v>
          </cell>
          <cell r="I87">
            <v>2766.5193893999999</v>
          </cell>
          <cell r="J87">
            <v>2626.1870995999998</v>
          </cell>
          <cell r="K87">
            <v>2424.4556560999995</v>
          </cell>
          <cell r="L87">
            <v>2363.7063956000006</v>
          </cell>
          <cell r="M87">
            <v>2298.0936116999997</v>
          </cell>
          <cell r="N87">
            <v>2192.6002284000001</v>
          </cell>
          <cell r="O87">
            <v>2334.9630668</v>
          </cell>
          <cell r="P87">
            <v>2260.5655528999996</v>
          </cell>
          <cell r="Q87">
            <v>2261.1370000000002</v>
          </cell>
          <cell r="R87">
            <v>2091.9440000000004</v>
          </cell>
          <cell r="S87">
            <v>2057.5479999999993</v>
          </cell>
          <cell r="T87">
            <v>2016.4870000000005</v>
          </cell>
          <cell r="U87">
            <v>2054.7939999999999</v>
          </cell>
          <cell r="V87">
            <v>2033.9819999999995</v>
          </cell>
          <cell r="W87">
            <v>1976.3509999999999</v>
          </cell>
          <cell r="X87">
            <v>1652.8929999999996</v>
          </cell>
          <cell r="Y87">
            <v>1683.2869999999996</v>
          </cell>
          <cell r="Z87">
            <v>1529.1000000000004</v>
          </cell>
          <cell r="AA87">
            <v>1422.1280000000002</v>
          </cell>
          <cell r="AB87">
            <v>1370.4</v>
          </cell>
          <cell r="AC87">
            <v>1325.6</v>
          </cell>
        </row>
      </sheetData>
      <sheetData sheetId="10"/>
      <sheetData sheetId="1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8673-AECE-4D18-B0CC-ABE210D76B61}">
  <sheetPr>
    <tabColor rgb="FF92D050"/>
  </sheetPr>
  <dimension ref="B1:D54"/>
  <sheetViews>
    <sheetView showGridLines="0" zoomScale="90" zoomScaleNormal="90" workbookViewId="0">
      <selection activeCell="G15" sqref="G15"/>
    </sheetView>
  </sheetViews>
  <sheetFormatPr defaultColWidth="9.140625" defaultRowHeight="15" x14ac:dyDescent="0.25"/>
  <cols>
    <col min="1" max="1" width="3.5703125" style="2" customWidth="1"/>
    <col min="2" max="2" width="43.28515625" style="2" bestFit="1" customWidth="1"/>
    <col min="3" max="4" width="38.7109375" style="2" customWidth="1"/>
    <col min="5" max="16384" width="9.140625" style="2"/>
  </cols>
  <sheetData>
    <row r="1" spans="2:4" x14ac:dyDescent="0.25">
      <c r="B1" s="1" t="s">
        <v>0</v>
      </c>
    </row>
    <row r="3" spans="2:4" x14ac:dyDescent="0.25">
      <c r="B3" s="3" t="s">
        <v>1</v>
      </c>
      <c r="C3" s="3" t="s">
        <v>2</v>
      </c>
      <c r="D3" s="3" t="s">
        <v>3</v>
      </c>
    </row>
    <row r="4" spans="2:4" x14ac:dyDescent="0.25">
      <c r="B4" s="4" t="s">
        <v>4</v>
      </c>
      <c r="C4" s="2" t="s">
        <v>5</v>
      </c>
      <c r="D4" s="2" t="s">
        <v>6</v>
      </c>
    </row>
    <row r="5" spans="2:4" x14ac:dyDescent="0.25">
      <c r="B5" s="5" t="s">
        <v>7</v>
      </c>
      <c r="C5" s="2" t="s">
        <v>8</v>
      </c>
      <c r="D5" s="2" t="s">
        <v>6</v>
      </c>
    </row>
    <row r="6" spans="2:4" x14ac:dyDescent="0.25">
      <c r="B6" s="4" t="s">
        <v>9</v>
      </c>
      <c r="C6" s="2" t="s">
        <v>10</v>
      </c>
      <c r="D6" s="2" t="s">
        <v>6</v>
      </c>
    </row>
    <row r="7" spans="2:4" x14ac:dyDescent="0.25">
      <c r="B7" s="6" t="s">
        <v>11</v>
      </c>
      <c r="C7" s="2" t="s">
        <v>12</v>
      </c>
      <c r="D7" s="2" t="s">
        <v>6</v>
      </c>
    </row>
    <row r="8" spans="2:4" x14ac:dyDescent="0.25">
      <c r="B8" s="7" t="s">
        <v>13</v>
      </c>
      <c r="C8" s="8" t="s">
        <v>14</v>
      </c>
      <c r="D8" s="8" t="s">
        <v>6</v>
      </c>
    </row>
    <row r="12" spans="2:4" x14ac:dyDescent="0.25">
      <c r="B12" s="9" t="s">
        <v>15</v>
      </c>
      <c r="C12" s="9" t="s">
        <v>16</v>
      </c>
      <c r="D12" s="9" t="s">
        <v>17</v>
      </c>
    </row>
    <row r="13" spans="2:4" ht="57.75" customHeight="1" x14ac:dyDescent="0.25">
      <c r="B13" s="10" t="s">
        <v>18</v>
      </c>
      <c r="C13" s="11" t="s">
        <v>19</v>
      </c>
      <c r="D13" s="11" t="s">
        <v>20</v>
      </c>
    </row>
    <row r="14" spans="2:4" ht="105" x14ac:dyDescent="0.25">
      <c r="B14" s="12" t="s">
        <v>21</v>
      </c>
      <c r="C14" s="13" t="s">
        <v>22</v>
      </c>
      <c r="D14" s="11" t="s">
        <v>23</v>
      </c>
    </row>
    <row r="15" spans="2:4" ht="63.75" customHeight="1" x14ac:dyDescent="0.25">
      <c r="B15" s="10" t="s">
        <v>24</v>
      </c>
      <c r="C15" s="11" t="s">
        <v>25</v>
      </c>
      <c r="D15" s="11" t="s">
        <v>26</v>
      </c>
    </row>
    <row r="16" spans="2:4" ht="63.75" customHeight="1" x14ac:dyDescent="0.25">
      <c r="B16" s="10" t="s">
        <v>27</v>
      </c>
      <c r="C16" s="11" t="s">
        <v>28</v>
      </c>
      <c r="D16" s="11" t="s">
        <v>29</v>
      </c>
    </row>
    <row r="17" spans="2:4" ht="63.75" customHeight="1" x14ac:dyDescent="0.25">
      <c r="B17" s="14" t="s">
        <v>30</v>
      </c>
      <c r="C17" s="11" t="s">
        <v>31</v>
      </c>
      <c r="D17" s="11" t="s">
        <v>32</v>
      </c>
    </row>
    <row r="18" spans="2:4" ht="60" x14ac:dyDescent="0.25">
      <c r="B18" s="10" t="s">
        <v>33</v>
      </c>
      <c r="C18" s="11" t="s">
        <v>34</v>
      </c>
      <c r="D18" s="11" t="s">
        <v>35</v>
      </c>
    </row>
    <row r="19" spans="2:4" ht="63" customHeight="1" x14ac:dyDescent="0.25">
      <c r="B19" s="10" t="s">
        <v>36</v>
      </c>
      <c r="C19" s="11" t="s">
        <v>37</v>
      </c>
      <c r="D19" s="11" t="s">
        <v>38</v>
      </c>
    </row>
    <row r="20" spans="2:4" ht="63" customHeight="1" x14ac:dyDescent="0.25">
      <c r="B20" s="11" t="s">
        <v>39</v>
      </c>
      <c r="C20" s="11" t="s">
        <v>40</v>
      </c>
      <c r="D20" s="11" t="s">
        <v>41</v>
      </c>
    </row>
    <row r="21" spans="2:4" ht="63" customHeight="1" x14ac:dyDescent="0.25">
      <c r="B21" s="10" t="s">
        <v>42</v>
      </c>
      <c r="C21" s="11" t="s">
        <v>43</v>
      </c>
      <c r="D21" s="11" t="s">
        <v>29</v>
      </c>
    </row>
    <row r="22" spans="2:4" ht="63" customHeight="1" x14ac:dyDescent="0.25">
      <c r="B22" s="10" t="s">
        <v>44</v>
      </c>
      <c r="C22" s="11" t="s">
        <v>45</v>
      </c>
      <c r="D22" s="11" t="s">
        <v>46</v>
      </c>
    </row>
    <row r="23" spans="2:4" ht="63" customHeight="1" x14ac:dyDescent="0.25">
      <c r="B23" s="15" t="s">
        <v>47</v>
      </c>
      <c r="C23" s="11" t="s">
        <v>48</v>
      </c>
      <c r="D23" s="11" t="s">
        <v>49</v>
      </c>
    </row>
    <row r="24" spans="2:4" ht="63" customHeight="1" x14ac:dyDescent="0.25">
      <c r="B24" s="15" t="s">
        <v>50</v>
      </c>
      <c r="C24" s="11" t="s">
        <v>51</v>
      </c>
      <c r="D24" s="11" t="s">
        <v>52</v>
      </c>
    </row>
    <row r="25" spans="2:4" ht="63" customHeight="1" x14ac:dyDescent="0.25">
      <c r="B25" s="15" t="s">
        <v>53</v>
      </c>
      <c r="C25" s="11" t="s">
        <v>54</v>
      </c>
      <c r="D25" s="11" t="s">
        <v>55</v>
      </c>
    </row>
    <row r="26" spans="2:4" ht="63" customHeight="1" x14ac:dyDescent="0.25">
      <c r="B26" s="15" t="s">
        <v>56</v>
      </c>
      <c r="C26" s="11" t="s">
        <v>57</v>
      </c>
      <c r="D26" s="11" t="s">
        <v>58</v>
      </c>
    </row>
    <row r="27" spans="2:4" ht="63" customHeight="1" x14ac:dyDescent="0.25">
      <c r="B27" s="15" t="s">
        <v>59</v>
      </c>
      <c r="C27" s="11" t="s">
        <v>60</v>
      </c>
      <c r="D27" s="11" t="s">
        <v>61</v>
      </c>
    </row>
    <row r="28" spans="2:4" ht="63" customHeight="1" x14ac:dyDescent="0.25">
      <c r="B28" s="15" t="s">
        <v>62</v>
      </c>
      <c r="C28" s="11" t="s">
        <v>63</v>
      </c>
      <c r="D28" s="11" t="s">
        <v>64</v>
      </c>
    </row>
    <row r="29" spans="2:4" ht="75" x14ac:dyDescent="0.25">
      <c r="B29" s="11" t="s">
        <v>65</v>
      </c>
      <c r="C29" s="11" t="s">
        <v>66</v>
      </c>
      <c r="D29" s="11" t="s">
        <v>67</v>
      </c>
    </row>
    <row r="30" spans="2:4" ht="63" customHeight="1" x14ac:dyDescent="0.25">
      <c r="B30" s="16" t="s">
        <v>68</v>
      </c>
      <c r="C30" s="11" t="s">
        <v>69</v>
      </c>
      <c r="D30" s="11" t="s">
        <v>70</v>
      </c>
    </row>
    <row r="31" spans="2:4" ht="63" customHeight="1" x14ac:dyDescent="0.25">
      <c r="B31" s="11" t="s">
        <v>71</v>
      </c>
      <c r="C31" s="11" t="s">
        <v>72</v>
      </c>
      <c r="D31" s="11" t="s">
        <v>73</v>
      </c>
    </row>
    <row r="32" spans="2:4" ht="63" customHeight="1" x14ac:dyDescent="0.25">
      <c r="B32" s="14" t="s">
        <v>74</v>
      </c>
      <c r="C32" s="11" t="s">
        <v>75</v>
      </c>
      <c r="D32" s="11" t="s">
        <v>35</v>
      </c>
    </row>
    <row r="33" spans="2:4" ht="75" x14ac:dyDescent="0.25">
      <c r="B33" s="14" t="s">
        <v>76</v>
      </c>
      <c r="C33" s="11" t="s">
        <v>77</v>
      </c>
      <c r="D33" s="11" t="s">
        <v>78</v>
      </c>
    </row>
    <row r="34" spans="2:4" ht="63" customHeight="1" x14ac:dyDescent="0.25">
      <c r="B34" s="10" t="s">
        <v>79</v>
      </c>
      <c r="C34" s="11" t="s">
        <v>80</v>
      </c>
      <c r="D34" s="11" t="s">
        <v>81</v>
      </c>
    </row>
    <row r="35" spans="2:4" ht="90" x14ac:dyDescent="0.25">
      <c r="B35" s="11" t="s">
        <v>82</v>
      </c>
      <c r="C35" s="11" t="s">
        <v>83</v>
      </c>
      <c r="D35" s="11" t="s">
        <v>84</v>
      </c>
    </row>
    <row r="36" spans="2:4" ht="63" customHeight="1" x14ac:dyDescent="0.25"/>
    <row r="37" spans="2:4" ht="63" customHeight="1" x14ac:dyDescent="0.25"/>
    <row r="38" spans="2:4" ht="63" customHeight="1" x14ac:dyDescent="0.25"/>
    <row r="39" spans="2:4" ht="63" customHeight="1" x14ac:dyDescent="0.25"/>
    <row r="40" spans="2:4" ht="63" customHeight="1" x14ac:dyDescent="0.25"/>
    <row r="41" spans="2:4" ht="63" customHeight="1" x14ac:dyDescent="0.25"/>
    <row r="42" spans="2:4" ht="63" customHeight="1" x14ac:dyDescent="0.25"/>
    <row r="43" spans="2:4" ht="63" customHeight="1" x14ac:dyDescent="0.25"/>
    <row r="44" spans="2:4" ht="63" customHeight="1" x14ac:dyDescent="0.25"/>
    <row r="45" spans="2:4" ht="63" customHeight="1" x14ac:dyDescent="0.25"/>
    <row r="46" spans="2:4" ht="63" customHeight="1" x14ac:dyDescent="0.25"/>
    <row r="47" spans="2:4" ht="63" customHeight="1" x14ac:dyDescent="0.25"/>
    <row r="48" spans="2:4" ht="63" customHeight="1" x14ac:dyDescent="0.25"/>
    <row r="49" ht="63" customHeight="1" x14ac:dyDescent="0.25"/>
    <row r="50" ht="63" customHeight="1" x14ac:dyDescent="0.25"/>
    <row r="51" ht="63" customHeight="1" x14ac:dyDescent="0.25"/>
    <row r="52" ht="63" customHeight="1" x14ac:dyDescent="0.25"/>
    <row r="53" ht="63" customHeight="1" x14ac:dyDescent="0.25"/>
    <row r="54" ht="63" customHeight="1" x14ac:dyDescent="0.25"/>
  </sheetData>
  <hyperlinks>
    <hyperlink ref="B4" location="'IS Q '!B1" display="Yearly and Quarterly Income Statements" xr:uid="{F7B95401-C841-47F5-9939-868EB2829D3D}"/>
    <hyperlink ref="B5" location="'IS YTD'!B1" display="Year to date Income Statement incl R12" xr:uid="{60037C01-685A-4FAC-A170-83CD7DA874E6}"/>
    <hyperlink ref="B6" location="BS!B1" display="Yearly and Quarterly Balance Sheets" xr:uid="{01047292-6020-47CF-B300-9A31322CD5A2}"/>
    <hyperlink ref="B7" location="'Cash Flow'!B1" display="Yearly and Quarterly Cash Flow Statements" xr:uid="{A8ED39A2-EC6F-4C8E-9F44-A38263C0024F}"/>
    <hyperlink ref="B8" location="'Analysis of net sales'!B1" display="Yearly and Quaterly Analysis of net sales" xr:uid="{D9B9A783-A3DD-4ECB-B5E6-73DCC0705598}"/>
    <hyperlink ref="B13" location="BS!B78" display="Capital employed" xr:uid="{FE90AF72-D07E-4DF7-B94D-F771BAAFCAA4}"/>
    <hyperlink ref="B15" location="'IS Q '!B14" display="EBIT (earnings before interest and taxes)" xr:uid="{90F519DF-7F3F-405B-A0CB-7C217BD584CF}"/>
    <hyperlink ref="B16" location="'IS Q '!B55" display="EBIT margin" xr:uid="{0B046539-B4F0-49FB-AE19-B147A20AFDBC}"/>
    <hyperlink ref="B17" location="'IS Q '!B49" display="EBITDA (earnings before interest, taxes, depreciation and amortization)" xr:uid="{3B7BCEEF-F78B-4216-97FB-3D343633F8E8}"/>
    <hyperlink ref="B18" location="'IS Q '!B56" display="EBITDA margin" xr:uid="{8D28EB87-2D38-457D-AF08-6A475A96ACEE}"/>
    <hyperlink ref="B19" location="BS!B71" display="Equity/assets ratio" xr:uid="{12306D22-F713-4861-A6A4-9BA71A610518}"/>
    <hyperlink ref="B21" location="'IS Q '!B59" display="Gross margin" xr:uid="{13A93B32-26DC-4688-A8A8-12C50A3A746B}"/>
    <hyperlink ref="B22" location="'IS Q '!B65" display="Interest cover ratio" xr:uid="{1354A6E9-F915-4623-9E91-B12E6C538084}"/>
    <hyperlink ref="B23" location="'Cash Flow'!B53" display="Interest-bearing net debt" xr:uid="{78BCA3DF-F896-459A-9B8C-4490529B7CCA}"/>
    <hyperlink ref="B24" location="'Cash Flow'!B58" display="Interest-bearing net debt/EBITDA" xr:uid="{F4B37B01-994C-4C20-820D-7C34AFAA09A7}"/>
    <hyperlink ref="B25" location="'Cash Flow'!B60" display="Net debt" xr:uid="{3182A007-ECF0-4A3B-A130-A670064392A4}"/>
    <hyperlink ref="B26" location="'Cash Flow'!B67" display="Net debt/EBITDA" xr:uid="{0D6D53A0-CCC7-47FC-8E22-C30A311F50B0}"/>
    <hyperlink ref="B27" location="'Cash Flow'!B68" display="Net debt/equity ratio" xr:uid="{2EC225F5-6CD8-42E5-BC90-61D0DBE64967}"/>
    <hyperlink ref="B28" location="'Cash Flow'!B47" display="Operating cash conversion" xr:uid="{3EE15D75-A90D-447F-A283-EED06644950E}"/>
    <hyperlink ref="B32" location="'IS Q '!B74" display="Return on capital employed" xr:uid="{0A7061ED-5E8F-4A6F-95E6-2CE9DD207A9C}"/>
    <hyperlink ref="B33" location="'IS Q '!B80" display="Return on capital employed excluding goodwill" xr:uid="{29BF6EAA-ABD9-4287-97CE-224AAF9AFEB1}"/>
    <hyperlink ref="B34" location="'IS Q '!B87" display="Return on shareholders’ equity" xr:uid="{F9FDD3DA-7543-4315-9534-7AE774C8063B}"/>
    <hyperlink ref="B30" location="'IS YTD'!B93" display="R12" xr:uid="{F366DBFC-00A1-4AC5-A897-317AE637C51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981D-078B-47A0-AF90-91E4E276752B}">
  <sheetPr>
    <tabColor rgb="FF92D050"/>
  </sheetPr>
  <dimension ref="B1:AG90"/>
  <sheetViews>
    <sheetView showGridLines="0" tabSelected="1" zoomScale="90" zoomScaleNormal="90" workbookViewId="0">
      <selection activeCell="C74" sqref="C74:C87"/>
    </sheetView>
  </sheetViews>
  <sheetFormatPr defaultColWidth="9.140625" defaultRowHeight="15" x14ac:dyDescent="0.25"/>
  <cols>
    <col min="1" max="1" width="9.140625" style="2"/>
    <col min="2" max="2" width="70.140625" style="2" bestFit="1" customWidth="1"/>
    <col min="3" max="33" width="15.85546875" style="2" customWidth="1"/>
    <col min="34" max="16384" width="9.140625" style="2"/>
  </cols>
  <sheetData>
    <row r="1" spans="2:33" x14ac:dyDescent="0.25">
      <c r="B1" s="17" t="s">
        <v>85</v>
      </c>
      <c r="G1" s="17"/>
      <c r="H1" s="17"/>
      <c r="L1" s="17"/>
      <c r="M1" s="17"/>
    </row>
    <row r="3" spans="2:33" x14ac:dyDescent="0.25">
      <c r="B3" s="18" t="s">
        <v>86</v>
      </c>
      <c r="C3" s="130" t="s">
        <v>325</v>
      </c>
      <c r="D3" s="20" t="s">
        <v>322</v>
      </c>
      <c r="E3" s="20" t="s">
        <v>87</v>
      </c>
      <c r="F3" s="20" t="s">
        <v>88</v>
      </c>
      <c r="G3" s="20" t="s">
        <v>89</v>
      </c>
      <c r="H3" s="20" t="s">
        <v>90</v>
      </c>
      <c r="I3" s="20" t="s">
        <v>91</v>
      </c>
      <c r="J3" s="20" t="s">
        <v>92</v>
      </c>
      <c r="K3" s="20" t="s">
        <v>93</v>
      </c>
      <c r="L3" s="20" t="s">
        <v>94</v>
      </c>
      <c r="M3" s="20" t="s">
        <v>95</v>
      </c>
      <c r="N3" s="20" t="s">
        <v>96</v>
      </c>
      <c r="O3" s="20" t="s">
        <v>97</v>
      </c>
      <c r="P3" s="20" t="s">
        <v>98</v>
      </c>
      <c r="Q3" s="20" t="s">
        <v>99</v>
      </c>
      <c r="R3" s="20" t="s">
        <v>100</v>
      </c>
      <c r="S3" s="20" t="s">
        <v>101</v>
      </c>
      <c r="T3" s="20" t="s">
        <v>102</v>
      </c>
      <c r="U3" s="20" t="s">
        <v>103</v>
      </c>
      <c r="V3" s="20" t="s">
        <v>104</v>
      </c>
      <c r="W3" s="20" t="s">
        <v>105</v>
      </c>
      <c r="X3" s="20" t="s">
        <v>106</v>
      </c>
      <c r="Y3" s="20" t="s">
        <v>107</v>
      </c>
      <c r="Z3" s="20" t="s">
        <v>108</v>
      </c>
      <c r="AA3" s="20" t="s">
        <v>109</v>
      </c>
      <c r="AB3" s="20" t="s">
        <v>110</v>
      </c>
      <c r="AC3" s="20" t="s">
        <v>111</v>
      </c>
      <c r="AD3" s="20" t="s">
        <v>112</v>
      </c>
      <c r="AE3" s="20" t="s">
        <v>113</v>
      </c>
      <c r="AF3" s="20" t="s">
        <v>114</v>
      </c>
      <c r="AG3" s="20" t="s">
        <v>115</v>
      </c>
    </row>
    <row r="4" spans="2:33" x14ac:dyDescent="0.25">
      <c r="B4" s="21" t="s">
        <v>116</v>
      </c>
      <c r="C4" s="125">
        <v>803.58500000000004</v>
      </c>
      <c r="D4" s="21">
        <v>1048</v>
      </c>
      <c r="E4" s="21">
        <v>1212.0229999999999</v>
      </c>
      <c r="F4" s="21">
        <v>1292.27</v>
      </c>
      <c r="G4" s="21">
        <v>911.13800000000003</v>
      </c>
      <c r="H4" s="21">
        <v>1045.2909999999999</v>
      </c>
      <c r="I4" s="21">
        <v>1131.5319999999999</v>
      </c>
      <c r="J4" s="21">
        <v>1254.778</v>
      </c>
      <c r="K4" s="21">
        <v>911.779</v>
      </c>
      <c r="L4" s="21">
        <v>889.79899999999998</v>
      </c>
      <c r="M4" s="21">
        <v>1002.81</v>
      </c>
      <c r="N4" s="21">
        <v>1067.355</v>
      </c>
      <c r="O4" s="21">
        <v>703.53899999999999</v>
      </c>
      <c r="P4" s="21">
        <v>3302.8440000000001</v>
      </c>
      <c r="Q4" s="21">
        <v>768.71600000000001</v>
      </c>
      <c r="R4" s="21">
        <v>915.66000000000008</v>
      </c>
      <c r="S4" s="21">
        <v>948.67900000000009</v>
      </c>
      <c r="T4" s="21">
        <v>669.78899999999999</v>
      </c>
      <c r="U4" s="21">
        <v>3121.643</v>
      </c>
      <c r="V4" s="21">
        <v>762.69999999999982</v>
      </c>
      <c r="W4" s="21">
        <v>900.62500000000023</v>
      </c>
      <c r="X4" s="21">
        <v>889.04700000000003</v>
      </c>
      <c r="Y4" s="21">
        <v>569.27099999999996</v>
      </c>
      <c r="Z4" s="21">
        <v>2679.7</v>
      </c>
      <c r="AA4" s="21">
        <v>691.9849999999999</v>
      </c>
      <c r="AB4" s="21">
        <v>777.55099999999993</v>
      </c>
      <c r="AC4" s="21">
        <v>736.11799999999994</v>
      </c>
      <c r="AD4" s="21">
        <v>473.99900000000002</v>
      </c>
      <c r="AE4" s="21">
        <v>2186.779</v>
      </c>
      <c r="AF4" s="21">
        <v>557.57400000000007</v>
      </c>
      <c r="AG4" s="21">
        <v>646.17199999999991</v>
      </c>
    </row>
    <row r="5" spans="2:33" x14ac:dyDescent="0.25">
      <c r="B5" s="23" t="s">
        <v>117</v>
      </c>
      <c r="C5" s="126">
        <v>-613.01300000000003</v>
      </c>
      <c r="D5" s="23">
        <v>-790.5</v>
      </c>
      <c r="E5" s="23">
        <v>-905.57100000000003</v>
      </c>
      <c r="F5" s="23">
        <v>-943.38900000000001</v>
      </c>
      <c r="G5" s="23">
        <v>-709.85199999999998</v>
      </c>
      <c r="H5" s="23">
        <v>-793.55499999999995</v>
      </c>
      <c r="I5" s="23">
        <v>-814.84</v>
      </c>
      <c r="J5" s="23">
        <v>-876.20899999999995</v>
      </c>
      <c r="K5" s="23">
        <v>-674.50199999999995</v>
      </c>
      <c r="L5" s="23">
        <v>-657.505</v>
      </c>
      <c r="M5" s="23">
        <v>-704.42700000000002</v>
      </c>
      <c r="N5" s="23">
        <v>-740.34699999999998</v>
      </c>
      <c r="O5" s="23">
        <v>-520.08100000000002</v>
      </c>
      <c r="P5" s="23">
        <v>-2373.6289999999999</v>
      </c>
      <c r="Q5" s="23">
        <v>-561.94000000000005</v>
      </c>
      <c r="R5" s="23">
        <v>-633.01100000000019</v>
      </c>
      <c r="S5" s="23">
        <v>-667.3610000000001</v>
      </c>
      <c r="T5" s="23">
        <v>-511.31700000000001</v>
      </c>
      <c r="U5" s="23">
        <v>-2308.3330000000001</v>
      </c>
      <c r="V5" s="23">
        <v>-563.06499999999983</v>
      </c>
      <c r="W5" s="23">
        <v>-657.1840000000002</v>
      </c>
      <c r="X5" s="23">
        <v>-651.29999999999995</v>
      </c>
      <c r="Y5" s="23">
        <v>-436.82999999999993</v>
      </c>
      <c r="Z5" s="23">
        <v>-1999.9</v>
      </c>
      <c r="AA5" s="23">
        <v>-517.62699999999973</v>
      </c>
      <c r="AB5" s="23">
        <v>-576.28199999999993</v>
      </c>
      <c r="AC5" s="23">
        <v>-540.53199999999993</v>
      </c>
      <c r="AD5" s="23">
        <v>-365.46800000000002</v>
      </c>
      <c r="AE5" s="23">
        <v>-1602.702</v>
      </c>
      <c r="AF5" s="23">
        <v>-420.95700000000011</v>
      </c>
      <c r="AG5" s="23">
        <v>-474.73399999999992</v>
      </c>
    </row>
    <row r="6" spans="2:33" x14ac:dyDescent="0.25">
      <c r="B6" s="24" t="s">
        <v>118</v>
      </c>
      <c r="C6" s="127">
        <f t="shared" ref="C6:K6" si="0">SUM(C4:C5)</f>
        <v>190.572</v>
      </c>
      <c r="D6" s="26">
        <f t="shared" si="0"/>
        <v>257.5</v>
      </c>
      <c r="E6" s="26">
        <f t="shared" si="0"/>
        <v>306.45199999999988</v>
      </c>
      <c r="F6" s="26">
        <f t="shared" si="0"/>
        <v>348.88099999999997</v>
      </c>
      <c r="G6" s="26">
        <f t="shared" si="0"/>
        <v>201.28600000000006</v>
      </c>
      <c r="H6" s="26">
        <f t="shared" si="0"/>
        <v>251.73599999999999</v>
      </c>
      <c r="I6" s="26">
        <f t="shared" si="0"/>
        <v>316.69199999999989</v>
      </c>
      <c r="J6" s="26">
        <f t="shared" si="0"/>
        <v>378.56900000000007</v>
      </c>
      <c r="K6" s="26">
        <f t="shared" si="0"/>
        <v>237.27700000000004</v>
      </c>
      <c r="L6" s="26">
        <f>SUM(L4:L5)</f>
        <v>232.29399999999998</v>
      </c>
      <c r="M6" s="26">
        <f>SUM(M4:M5)</f>
        <v>298.38299999999992</v>
      </c>
      <c r="N6" s="26">
        <f>SUM(N4:N5)</f>
        <v>327.00800000000004</v>
      </c>
      <c r="O6" s="26">
        <f t="shared" ref="O6:AG6" si="1">SUM(O4:O5)</f>
        <v>183.45799999999997</v>
      </c>
      <c r="P6" s="26">
        <f t="shared" si="1"/>
        <v>929.21500000000015</v>
      </c>
      <c r="Q6" s="26">
        <f t="shared" si="1"/>
        <v>206.77599999999995</v>
      </c>
      <c r="R6" s="26">
        <f t="shared" si="1"/>
        <v>282.64899999999989</v>
      </c>
      <c r="S6" s="26">
        <f t="shared" si="1"/>
        <v>281.31799999999998</v>
      </c>
      <c r="T6" s="26">
        <f t="shared" si="1"/>
        <v>158.47199999999998</v>
      </c>
      <c r="U6" s="26">
        <f t="shared" si="1"/>
        <v>813.31</v>
      </c>
      <c r="V6" s="26">
        <f t="shared" si="1"/>
        <v>199.63499999999999</v>
      </c>
      <c r="W6" s="26">
        <f t="shared" si="1"/>
        <v>243.44100000000003</v>
      </c>
      <c r="X6" s="26">
        <v>237.8</v>
      </c>
      <c r="Y6" s="26">
        <f t="shared" si="1"/>
        <v>132.44100000000003</v>
      </c>
      <c r="Z6" s="26">
        <f t="shared" si="1"/>
        <v>679.79999999999973</v>
      </c>
      <c r="AA6" s="26">
        <f t="shared" si="1"/>
        <v>174.35800000000017</v>
      </c>
      <c r="AB6" s="26">
        <f t="shared" si="1"/>
        <v>201.26900000000001</v>
      </c>
      <c r="AC6" s="26">
        <f t="shared" si="1"/>
        <v>195.58600000000001</v>
      </c>
      <c r="AD6" s="26">
        <f t="shared" si="1"/>
        <v>108.53100000000001</v>
      </c>
      <c r="AE6" s="26">
        <f t="shared" si="1"/>
        <v>584.077</v>
      </c>
      <c r="AF6" s="26">
        <f t="shared" si="1"/>
        <v>136.61699999999996</v>
      </c>
      <c r="AG6" s="26">
        <f t="shared" si="1"/>
        <v>171.43799999999999</v>
      </c>
    </row>
    <row r="7" spans="2:33" x14ac:dyDescent="0.25">
      <c r="B7" s="21"/>
      <c r="C7" s="125"/>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2:33" x14ac:dyDescent="0.25">
      <c r="B8" s="2" t="s">
        <v>119</v>
      </c>
      <c r="C8" s="125">
        <v>-134.04400000000001</v>
      </c>
      <c r="D8" s="21">
        <v>-149.5</v>
      </c>
      <c r="E8" s="21">
        <v>-131.46100000000001</v>
      </c>
      <c r="F8" s="21">
        <v>-137.68299999999999</v>
      </c>
      <c r="G8" s="21">
        <v>-129.30500000000001</v>
      </c>
      <c r="H8" s="21">
        <v>-146.44200000000001</v>
      </c>
      <c r="I8" s="21">
        <v>-134.16900000000001</v>
      </c>
      <c r="J8" s="21">
        <v>-131.39599999999999</v>
      </c>
      <c r="K8" s="21">
        <v>-118.13800000000001</v>
      </c>
      <c r="L8" s="21">
        <v>-122.22</v>
      </c>
      <c r="M8" s="21">
        <v>-108.392</v>
      </c>
      <c r="N8" s="21">
        <v>-109.19499999999999</v>
      </c>
      <c r="O8" s="21">
        <v>-100.13800000000001</v>
      </c>
      <c r="P8" s="21">
        <v>-403.642</v>
      </c>
      <c r="Q8" s="21">
        <v>-102.956</v>
      </c>
      <c r="R8" s="21">
        <v>-97.312999999999988</v>
      </c>
      <c r="S8" s="21">
        <v>-98.964999999999989</v>
      </c>
      <c r="T8" s="21">
        <v>-104.408</v>
      </c>
      <c r="U8" s="21">
        <v>-391.625</v>
      </c>
      <c r="V8" s="21">
        <v>-99.34899999999999</v>
      </c>
      <c r="W8" s="21">
        <v>-96.959000000000003</v>
      </c>
      <c r="X8" s="21">
        <v>-100.602</v>
      </c>
      <c r="Y8" s="21">
        <v>-94.715000000000003</v>
      </c>
      <c r="Z8" s="21">
        <v>-322.39999999999998</v>
      </c>
      <c r="AA8" s="21">
        <v>-90.857000000000028</v>
      </c>
      <c r="AB8" s="21">
        <v>-82.97999999999999</v>
      </c>
      <c r="AC8" s="21">
        <v>-80.811000000000007</v>
      </c>
      <c r="AD8" s="21">
        <v>-67.721000000000004</v>
      </c>
      <c r="AE8" s="21">
        <v>-272.334</v>
      </c>
      <c r="AF8" s="21">
        <v>-73.204000000000008</v>
      </c>
      <c r="AG8" s="21">
        <v>-62.22</v>
      </c>
    </row>
    <row r="9" spans="2:33" x14ac:dyDescent="0.25">
      <c r="B9" s="2" t="s">
        <v>120</v>
      </c>
      <c r="C9" s="125">
        <v>-70.587999999999994</v>
      </c>
      <c r="D9" s="21">
        <v>-75.2</v>
      </c>
      <c r="E9" s="21">
        <v>-68.991</v>
      </c>
      <c r="F9" s="21">
        <v>-80.320999999999998</v>
      </c>
      <c r="G9" s="21">
        <v>-70.597999999999999</v>
      </c>
      <c r="H9" s="21">
        <v>-73.096000000000004</v>
      </c>
      <c r="I9" s="21">
        <v>-68.244</v>
      </c>
      <c r="J9" s="21">
        <v>-67.254999999999995</v>
      </c>
      <c r="K9" s="21">
        <v>-64.135000000000005</v>
      </c>
      <c r="L9" s="21">
        <v>-60.805999999999997</v>
      </c>
      <c r="M9" s="21">
        <v>-57.250999999999998</v>
      </c>
      <c r="N9" s="21">
        <v>-63.088000000000001</v>
      </c>
      <c r="O9" s="21">
        <v>-63.177</v>
      </c>
      <c r="P9" s="21">
        <v>-220.61500000000001</v>
      </c>
      <c r="Q9" s="21">
        <v>-52.427999999999997</v>
      </c>
      <c r="R9" s="21">
        <v>-61.391000000000005</v>
      </c>
      <c r="S9" s="21">
        <v>-53.977000000000004</v>
      </c>
      <c r="T9" s="21">
        <v>-52.819000000000003</v>
      </c>
      <c r="U9" s="21">
        <v>-185.63200000000001</v>
      </c>
      <c r="V9" s="21">
        <v>-46.546999999999997</v>
      </c>
      <c r="W9" s="21">
        <v>-46.320000000000007</v>
      </c>
      <c r="X9" s="21">
        <v>-48.285000000000004</v>
      </c>
      <c r="Y9" s="21">
        <v>-44.48</v>
      </c>
      <c r="Z9" s="21">
        <v>-161.1</v>
      </c>
      <c r="AA9" s="21">
        <v>-45.35799999999999</v>
      </c>
      <c r="AB9" s="21">
        <v>-34.620000000000005</v>
      </c>
      <c r="AC9" s="21">
        <v>-44.974999999999987</v>
      </c>
      <c r="AD9" s="21">
        <v>-36.151000000000003</v>
      </c>
      <c r="AE9" s="21">
        <v>-130.488</v>
      </c>
      <c r="AF9" s="21">
        <v>-26.159000000000006</v>
      </c>
      <c r="AG9" s="21">
        <v>-31.92</v>
      </c>
    </row>
    <row r="10" spans="2:33" x14ac:dyDescent="0.25">
      <c r="B10" s="2" t="s">
        <v>121</v>
      </c>
      <c r="C10" s="125">
        <v>-1.962</v>
      </c>
      <c r="D10" s="21">
        <v>-1.1000000000000001</v>
      </c>
      <c r="E10" s="21">
        <v>-1.37</v>
      </c>
      <c r="F10" s="21">
        <v>-1.478</v>
      </c>
      <c r="G10" s="21">
        <v>-1.623</v>
      </c>
      <c r="H10" s="21">
        <v>-1.345</v>
      </c>
      <c r="I10" s="21">
        <v>-1.1160000000000001</v>
      </c>
      <c r="J10" s="21">
        <v>-1.1830000000000001</v>
      </c>
      <c r="K10" s="21">
        <v>-1.419</v>
      </c>
      <c r="L10" s="21">
        <v>-1.3</v>
      </c>
      <c r="M10" s="21">
        <v>-1.016</v>
      </c>
      <c r="N10" s="21">
        <v>-1.226</v>
      </c>
      <c r="O10" s="21">
        <v>-1.181</v>
      </c>
      <c r="P10" s="21">
        <v>-4.3410000000000002</v>
      </c>
      <c r="Q10" s="21">
        <v>-0.69</v>
      </c>
      <c r="R10" s="21">
        <v>-1.0979999999999999</v>
      </c>
      <c r="S10" s="21">
        <v>-1.153</v>
      </c>
      <c r="T10" s="21">
        <v>-1.4</v>
      </c>
      <c r="U10" s="21">
        <v>-5.5810000000000004</v>
      </c>
      <c r="V10" s="21">
        <v>-1.5150000000000006</v>
      </c>
      <c r="W10" s="21">
        <v>-1.202</v>
      </c>
      <c r="X10" s="21">
        <v>-1.3</v>
      </c>
      <c r="Y10" s="21">
        <v>-1.587</v>
      </c>
      <c r="Z10" s="21">
        <v>-6.7</v>
      </c>
      <c r="AA10" s="21">
        <v>-1.9550000000000001</v>
      </c>
      <c r="AB10" s="21">
        <v>-1.2810000000000001</v>
      </c>
      <c r="AC10" s="21">
        <v>0.75599999999999978</v>
      </c>
      <c r="AD10" s="21">
        <v>-4.226</v>
      </c>
      <c r="AE10" s="21">
        <v>-6.4889999999999999</v>
      </c>
      <c r="AF10" s="21">
        <v>-1.633</v>
      </c>
      <c r="AG10" s="21">
        <v>-1.282</v>
      </c>
    </row>
    <row r="11" spans="2:33" x14ac:dyDescent="0.25">
      <c r="B11" s="2" t="s">
        <v>122</v>
      </c>
      <c r="C11" s="125">
        <v>3.1230000000000002</v>
      </c>
      <c r="D11" s="21">
        <v>5.2</v>
      </c>
      <c r="E11" s="21">
        <v>3.4940000000000002</v>
      </c>
      <c r="F11" s="21">
        <v>3.056</v>
      </c>
      <c r="G11" s="21">
        <v>3.7429999999999999</v>
      </c>
      <c r="H11" s="21">
        <v>9.6910000000000007</v>
      </c>
      <c r="I11" s="21">
        <v>3.722</v>
      </c>
      <c r="J11" s="21">
        <v>2.8149999999999999</v>
      </c>
      <c r="K11" s="21">
        <v>2.7719999999999998</v>
      </c>
      <c r="L11" s="21">
        <v>3.61</v>
      </c>
      <c r="M11" s="21">
        <v>1.819</v>
      </c>
      <c r="N11" s="21">
        <v>1.9279999999999999</v>
      </c>
      <c r="O11" s="21">
        <v>3.6920000000000002</v>
      </c>
      <c r="P11" s="21">
        <v>10.047000000000001</v>
      </c>
      <c r="Q11" s="21">
        <v>2.2400000000000002</v>
      </c>
      <c r="R11" s="21">
        <v>2.5460000000000003</v>
      </c>
      <c r="S11" s="21">
        <v>2.4510000000000001</v>
      </c>
      <c r="T11" s="21">
        <v>2.81</v>
      </c>
      <c r="U11" s="21">
        <v>10.545</v>
      </c>
      <c r="V11" s="21">
        <v>2.9489999999999998</v>
      </c>
      <c r="W11" s="21">
        <v>3.2869999999999999</v>
      </c>
      <c r="X11" s="21">
        <v>2.4260000000000002</v>
      </c>
      <c r="Y11" s="21">
        <v>1.883</v>
      </c>
      <c r="Z11" s="21">
        <v>7.3</v>
      </c>
      <c r="AA11" s="21">
        <v>5.1369999999999996</v>
      </c>
      <c r="AB11" s="21">
        <v>-1.3769999999999998</v>
      </c>
      <c r="AC11" s="21">
        <v>1.4869999999999997</v>
      </c>
      <c r="AD11" s="21">
        <v>2.0550000000000002</v>
      </c>
      <c r="AE11" s="21">
        <v>6.3150000000000004</v>
      </c>
      <c r="AF11" s="21">
        <v>1.835</v>
      </c>
      <c r="AG11" s="21">
        <v>1.5600000000000005</v>
      </c>
    </row>
    <row r="12" spans="2:33" x14ac:dyDescent="0.25">
      <c r="B12" s="2" t="s">
        <v>123</v>
      </c>
      <c r="C12" s="125">
        <v>-8.9410000000000007</v>
      </c>
      <c r="D12" s="21">
        <v>-12</v>
      </c>
      <c r="E12" s="21">
        <v>-0.72399999999999998</v>
      </c>
      <c r="F12" s="21">
        <v>-2.4740000000000002</v>
      </c>
      <c r="G12" s="21">
        <v>-18.369</v>
      </c>
      <c r="H12" s="21">
        <v>-2.177</v>
      </c>
      <c r="I12" s="21">
        <v>-0.83099999999999996</v>
      </c>
      <c r="J12" s="21">
        <v>-2.798</v>
      </c>
      <c r="K12" s="21">
        <v>-1.17</v>
      </c>
      <c r="L12" s="21">
        <v>-1.4039999999999999</v>
      </c>
      <c r="M12" s="21">
        <v>-0.24099999999999999</v>
      </c>
      <c r="N12" s="21">
        <v>-0.161</v>
      </c>
      <c r="O12" s="21">
        <v>-0.73499999999999999</v>
      </c>
      <c r="P12" s="21">
        <v>-4.7809999999999997</v>
      </c>
      <c r="Q12" s="21">
        <v>-1.411</v>
      </c>
      <c r="R12" s="21">
        <v>-0.86900000000000022</v>
      </c>
      <c r="S12" s="21">
        <v>-0.60099999999999998</v>
      </c>
      <c r="T12" s="21">
        <v>-1.9</v>
      </c>
      <c r="U12" s="21">
        <v>-4.4749999999999996</v>
      </c>
      <c r="V12" s="21">
        <v>-1.7869999999999995</v>
      </c>
      <c r="W12" s="21">
        <v>-1.2320000000000002</v>
      </c>
      <c r="X12" s="21">
        <v>-0.51</v>
      </c>
      <c r="Y12" s="21">
        <v>-0.94599999999999995</v>
      </c>
      <c r="Z12" s="21">
        <v>-4.5</v>
      </c>
      <c r="AA12" s="21">
        <v>-3.641</v>
      </c>
      <c r="AB12" s="21">
        <v>-0.43700000000000028</v>
      </c>
      <c r="AC12" s="21">
        <v>-0.17999999999999972</v>
      </c>
      <c r="AD12" s="21">
        <v>-0.25400000000000045</v>
      </c>
      <c r="AE12" s="21">
        <v>-2.5080000000000009</v>
      </c>
      <c r="AF12" s="21">
        <v>-0.77300000000000146</v>
      </c>
      <c r="AG12" s="21">
        <v>5.4999999999999716E-2</v>
      </c>
    </row>
    <row r="13" spans="2:33" x14ac:dyDescent="0.25">
      <c r="B13" s="23" t="s">
        <v>124</v>
      </c>
      <c r="C13" s="126">
        <v>0.68799999999999994</v>
      </c>
      <c r="D13" s="23">
        <v>22.4</v>
      </c>
      <c r="E13" s="23">
        <v>7.3259999999999996</v>
      </c>
      <c r="F13" s="23">
        <v>12.582000000000001</v>
      </c>
      <c r="G13" s="23">
        <v>3.371</v>
      </c>
      <c r="H13" s="23">
        <v>27.873999999999999</v>
      </c>
      <c r="I13" s="23">
        <v>12.147</v>
      </c>
      <c r="J13" s="23">
        <v>1.6319999999999999</v>
      </c>
      <c r="K13" s="23">
        <v>0.41499999999999998</v>
      </c>
      <c r="L13" s="23">
        <v>8.8179999999999996</v>
      </c>
      <c r="M13" s="23">
        <v>7.0129999999999999</v>
      </c>
      <c r="N13" s="23">
        <v>5.1950000000000003</v>
      </c>
      <c r="O13" s="23">
        <v>-3.4000000000000002E-2</v>
      </c>
      <c r="P13" s="23">
        <v>31.228999999999999</v>
      </c>
      <c r="Q13" s="23">
        <v>13.265000000000001</v>
      </c>
      <c r="R13" s="23">
        <v>8.786999999999999</v>
      </c>
      <c r="S13" s="23">
        <v>7.4499999999999993</v>
      </c>
      <c r="T13" s="23">
        <v>1.7270000000000001</v>
      </c>
      <c r="U13" s="23">
        <v>23.798999999999999</v>
      </c>
      <c r="V13" s="23">
        <v>8.9290000000000003</v>
      </c>
      <c r="W13" s="23">
        <v>8.3309999999999995</v>
      </c>
      <c r="X13" s="23">
        <v>5.7240000000000002</v>
      </c>
      <c r="Y13" s="23">
        <v>0.81499999999999995</v>
      </c>
      <c r="Z13" s="23">
        <v>19.8</v>
      </c>
      <c r="AA13" s="23">
        <v>9.7969999999999988</v>
      </c>
      <c r="AB13" s="23">
        <v>5.4480000000000004</v>
      </c>
      <c r="AC13" s="23">
        <v>4.6070000000000002</v>
      </c>
      <c r="AD13" s="23">
        <v>-6.5000000000000002E-2</v>
      </c>
      <c r="AE13" s="23">
        <v>15.12</v>
      </c>
      <c r="AF13" s="23">
        <v>6.722999999999999</v>
      </c>
      <c r="AG13" s="23">
        <v>3.3780000000000001</v>
      </c>
    </row>
    <row r="14" spans="2:33" x14ac:dyDescent="0.25">
      <c r="B14" s="24" t="s">
        <v>125</v>
      </c>
      <c r="C14" s="127">
        <f t="shared" ref="C14:AG14" si="2">SUM(C6:C13)</f>
        <v>-21.152000000000005</v>
      </c>
      <c r="D14" s="128">
        <f t="shared" si="2"/>
        <v>47.3</v>
      </c>
      <c r="E14" s="128">
        <f t="shared" si="2"/>
        <v>114.72599999999986</v>
      </c>
      <c r="F14" s="128">
        <f t="shared" si="2"/>
        <v>142.56299999999999</v>
      </c>
      <c r="G14" s="128">
        <f t="shared" si="2"/>
        <v>-11.494999999999946</v>
      </c>
      <c r="H14" s="128">
        <f t="shared" si="2"/>
        <v>66.240999999999985</v>
      </c>
      <c r="I14" s="128">
        <f t="shared" si="2"/>
        <v>128.20099999999988</v>
      </c>
      <c r="J14" s="128">
        <f t="shared" si="2"/>
        <v>180.3840000000001</v>
      </c>
      <c r="K14" s="128">
        <f t="shared" si="2"/>
        <v>55.602000000000032</v>
      </c>
      <c r="L14" s="128">
        <f t="shared" si="2"/>
        <v>58.99199999999999</v>
      </c>
      <c r="M14" s="128">
        <f t="shared" si="2"/>
        <v>140.31499999999991</v>
      </c>
      <c r="N14" s="128">
        <f t="shared" si="2"/>
        <v>160.46100000000004</v>
      </c>
      <c r="O14" s="128">
        <f t="shared" si="2"/>
        <v>21.884999999999966</v>
      </c>
      <c r="P14" s="128">
        <f t="shared" si="2"/>
        <v>337.11200000000008</v>
      </c>
      <c r="Q14" s="128">
        <f t="shared" si="2"/>
        <v>64.795999999999964</v>
      </c>
      <c r="R14" s="128">
        <f t="shared" si="2"/>
        <v>133.31099999999989</v>
      </c>
      <c r="S14" s="128">
        <f t="shared" si="2"/>
        <v>136.523</v>
      </c>
      <c r="T14" s="128">
        <f t="shared" si="2"/>
        <v>2.4819999999999762</v>
      </c>
      <c r="U14" s="128">
        <f t="shared" si="2"/>
        <v>260.34099999999995</v>
      </c>
      <c r="V14" s="128">
        <f t="shared" si="2"/>
        <v>62.315000000000005</v>
      </c>
      <c r="W14" s="128">
        <f t="shared" si="2"/>
        <v>109.34600000000003</v>
      </c>
      <c r="X14" s="128">
        <f t="shared" si="2"/>
        <v>95.253000000000014</v>
      </c>
      <c r="Y14" s="128">
        <f t="shared" si="2"/>
        <v>-6.5889999999999684</v>
      </c>
      <c r="Z14" s="128">
        <f t="shared" si="2"/>
        <v>212.19999999999979</v>
      </c>
      <c r="AA14" s="128">
        <f t="shared" si="2"/>
        <v>47.481000000000158</v>
      </c>
      <c r="AB14" s="128">
        <f t="shared" si="2"/>
        <v>86.02200000000002</v>
      </c>
      <c r="AC14" s="128">
        <f t="shared" si="2"/>
        <v>76.47</v>
      </c>
      <c r="AD14" s="128">
        <f t="shared" si="2"/>
        <v>2.1689999999999987</v>
      </c>
      <c r="AE14" s="128">
        <f t="shared" si="2"/>
        <v>193.69299999999998</v>
      </c>
      <c r="AF14" s="128">
        <f t="shared" si="2"/>
        <v>43.405999999999942</v>
      </c>
      <c r="AG14" s="128">
        <f t="shared" si="2"/>
        <v>81.009</v>
      </c>
    </row>
    <row r="15" spans="2:33" x14ac:dyDescent="0.25">
      <c r="B15" s="21"/>
      <c r="C15" s="125"/>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row>
    <row r="16" spans="2:33" x14ac:dyDescent="0.25">
      <c r="B16" s="23" t="s">
        <v>126</v>
      </c>
      <c r="C16" s="126">
        <v>-13.667999999999999</v>
      </c>
      <c r="D16" s="23">
        <v>0.5</v>
      </c>
      <c r="E16" s="23">
        <v>-14.286</v>
      </c>
      <c r="F16" s="23">
        <v>-9.33</v>
      </c>
      <c r="G16" s="23">
        <v>-13.519</v>
      </c>
      <c r="H16" s="23">
        <v>-9.2210000000000001</v>
      </c>
      <c r="I16" s="23">
        <v>0.66700000000000004</v>
      </c>
      <c r="J16" s="23">
        <v>-5.5190000000000001</v>
      </c>
      <c r="K16" s="23">
        <v>-3.8039999999999998</v>
      </c>
      <c r="L16" s="23">
        <v>-3.1619999999999999</v>
      </c>
      <c r="M16" s="23">
        <v>-27.640999999999998</v>
      </c>
      <c r="N16" s="23">
        <v>-8.7140000000000004</v>
      </c>
      <c r="O16" s="23">
        <v>-7.5170000000000003</v>
      </c>
      <c r="P16" s="23">
        <v>-16.288</v>
      </c>
      <c r="Q16" s="23">
        <v>7.4740000000000002</v>
      </c>
      <c r="R16" s="23">
        <v>-9.6519999999999975</v>
      </c>
      <c r="S16" s="23">
        <v>-1.4589999999999996</v>
      </c>
      <c r="T16" s="23">
        <v>-12.651</v>
      </c>
      <c r="U16" s="23">
        <v>-27.715999999999998</v>
      </c>
      <c r="V16" s="23">
        <v>1.1850000000000023</v>
      </c>
      <c r="W16" s="23">
        <v>-10.693999999999999</v>
      </c>
      <c r="X16" s="23">
        <v>-11.639000000000001</v>
      </c>
      <c r="Y16" s="23">
        <v>-6.5679999999999996</v>
      </c>
      <c r="Z16" s="23">
        <v>-21.9</v>
      </c>
      <c r="AA16" s="23">
        <v>-8.1579999999999995</v>
      </c>
      <c r="AB16" s="23">
        <v>-4.6470000000000002</v>
      </c>
      <c r="AC16" s="23">
        <v>-5.1719999999999988</v>
      </c>
      <c r="AD16" s="23">
        <v>-3.9030000000000005</v>
      </c>
      <c r="AE16" s="23">
        <v>-19.538</v>
      </c>
      <c r="AF16" s="23">
        <v>-9.4759999999999991</v>
      </c>
      <c r="AG16" s="23">
        <v>-3.3340000000000014</v>
      </c>
    </row>
    <row r="17" spans="2:33" x14ac:dyDescent="0.25">
      <c r="B17" s="24" t="s">
        <v>127</v>
      </c>
      <c r="C17" s="127">
        <f>SUM(C14:C16)</f>
        <v>-34.820000000000007</v>
      </c>
      <c r="D17" s="128">
        <f t="shared" ref="D17:AG17" si="3">SUM(D14:D16)</f>
        <v>47.8</v>
      </c>
      <c r="E17" s="128">
        <f t="shared" si="3"/>
        <v>100.43999999999986</v>
      </c>
      <c r="F17" s="128">
        <f t="shared" si="3"/>
        <v>133.23299999999998</v>
      </c>
      <c r="G17" s="128">
        <f t="shared" si="3"/>
        <v>-25.013999999999946</v>
      </c>
      <c r="H17" s="128">
        <f t="shared" si="3"/>
        <v>57.019999999999982</v>
      </c>
      <c r="I17" s="128">
        <f t="shared" si="3"/>
        <v>128.86799999999988</v>
      </c>
      <c r="J17" s="128">
        <f t="shared" si="3"/>
        <v>174.86500000000009</v>
      </c>
      <c r="K17" s="128">
        <f t="shared" si="3"/>
        <v>51.79800000000003</v>
      </c>
      <c r="L17" s="128">
        <f t="shared" si="3"/>
        <v>55.829999999999991</v>
      </c>
      <c r="M17" s="128">
        <f t="shared" si="3"/>
        <v>112.67399999999992</v>
      </c>
      <c r="N17" s="128">
        <f t="shared" si="3"/>
        <v>151.74700000000004</v>
      </c>
      <c r="O17" s="128">
        <f t="shared" si="3"/>
        <v>14.367999999999967</v>
      </c>
      <c r="P17" s="128">
        <f t="shared" si="3"/>
        <v>320.82400000000007</v>
      </c>
      <c r="Q17" s="128">
        <f t="shared" si="3"/>
        <v>72.269999999999968</v>
      </c>
      <c r="R17" s="128">
        <f t="shared" si="3"/>
        <v>123.65899999999989</v>
      </c>
      <c r="S17" s="128">
        <f t="shared" si="3"/>
        <v>135.06399999999999</v>
      </c>
      <c r="T17" s="128">
        <f t="shared" si="3"/>
        <v>-10.169000000000024</v>
      </c>
      <c r="U17" s="128">
        <f t="shared" si="3"/>
        <v>232.62499999999994</v>
      </c>
      <c r="V17" s="128">
        <f t="shared" si="3"/>
        <v>63.500000000000007</v>
      </c>
      <c r="W17" s="128">
        <f t="shared" si="3"/>
        <v>98.652000000000029</v>
      </c>
      <c r="X17" s="128">
        <f t="shared" si="3"/>
        <v>83.614000000000019</v>
      </c>
      <c r="Y17" s="128">
        <f t="shared" si="3"/>
        <v>-13.156999999999968</v>
      </c>
      <c r="Z17" s="128">
        <f t="shared" si="3"/>
        <v>190.29999999999978</v>
      </c>
      <c r="AA17" s="128">
        <f t="shared" si="3"/>
        <v>39.323000000000157</v>
      </c>
      <c r="AB17" s="128">
        <f t="shared" si="3"/>
        <v>81.375000000000014</v>
      </c>
      <c r="AC17" s="128">
        <f t="shared" si="3"/>
        <v>71.298000000000002</v>
      </c>
      <c r="AD17" s="128">
        <f t="shared" si="3"/>
        <v>-1.7340000000000018</v>
      </c>
      <c r="AE17" s="128">
        <f t="shared" si="3"/>
        <v>174.15499999999997</v>
      </c>
      <c r="AF17" s="128">
        <f t="shared" si="3"/>
        <v>33.929999999999943</v>
      </c>
      <c r="AG17" s="128">
        <f t="shared" si="3"/>
        <v>77.674999999999997</v>
      </c>
    </row>
    <row r="18" spans="2:33" x14ac:dyDescent="0.25">
      <c r="B18" s="21"/>
      <c r="C18" s="12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2:33" x14ac:dyDescent="0.25">
      <c r="B19" s="27" t="s">
        <v>128</v>
      </c>
      <c r="C19" s="126">
        <v>7.9649999999999999</v>
      </c>
      <c r="D19" s="23">
        <v>-4</v>
      </c>
      <c r="E19" s="23">
        <v>-18.899999999999999</v>
      </c>
      <c r="F19" s="23">
        <v>-29.917999999999999</v>
      </c>
      <c r="G19" s="23">
        <v>2.8159999999999998</v>
      </c>
      <c r="H19" s="23">
        <v>-9.8770000000000007</v>
      </c>
      <c r="I19" s="23">
        <v>-24.702999999999999</v>
      </c>
      <c r="J19" s="23">
        <v>-34.607999999999997</v>
      </c>
      <c r="K19" s="23">
        <v>-13.226000000000001</v>
      </c>
      <c r="L19" s="23">
        <v>-12.177</v>
      </c>
      <c r="M19" s="23">
        <v>-26.864000000000001</v>
      </c>
      <c r="N19" s="23">
        <v>-36.127000000000002</v>
      </c>
      <c r="O19" s="23">
        <v>-3.1190000000000002</v>
      </c>
      <c r="P19" s="23">
        <v>-67.510999999999996</v>
      </c>
      <c r="Q19" s="23">
        <v>-16.745000000000001</v>
      </c>
      <c r="R19" s="23">
        <v>-25.645</v>
      </c>
      <c r="S19" s="23">
        <v>-26.459999999999997</v>
      </c>
      <c r="T19" s="23">
        <v>1.339</v>
      </c>
      <c r="U19" s="23">
        <v>-36.851999999999997</v>
      </c>
      <c r="V19" s="23">
        <v>-2.2979999999999947</v>
      </c>
      <c r="W19" s="23">
        <v>-20.319000000000003</v>
      </c>
      <c r="X19" s="23">
        <v>-16.893000000000001</v>
      </c>
      <c r="Y19" s="23">
        <v>2.6579999999999999</v>
      </c>
      <c r="Z19" s="23">
        <v>-38.5</v>
      </c>
      <c r="AA19" s="23">
        <v>-14.457000000000001</v>
      </c>
      <c r="AB19" s="23">
        <v>-9.918000000000001</v>
      </c>
      <c r="AC19" s="23">
        <v>-12.674999999999999</v>
      </c>
      <c r="AD19" s="23">
        <v>-1.413</v>
      </c>
      <c r="AE19" s="23">
        <v>-36.558999999999997</v>
      </c>
      <c r="AF19" s="23">
        <v>-11.157999999999998</v>
      </c>
      <c r="AG19" s="23">
        <v>-12.647</v>
      </c>
    </row>
    <row r="20" spans="2:33" x14ac:dyDescent="0.25">
      <c r="B20" s="24" t="s">
        <v>129</v>
      </c>
      <c r="C20" s="127">
        <f>SUM(C17:C19)</f>
        <v>-26.855000000000008</v>
      </c>
      <c r="D20" s="26">
        <f t="shared" ref="D20:K20" si="4">SUM(D17:D19)</f>
        <v>43.8</v>
      </c>
      <c r="E20" s="26">
        <f t="shared" si="4"/>
        <v>81.53999999999985</v>
      </c>
      <c r="F20" s="26">
        <f t="shared" si="4"/>
        <v>103.31499999999997</v>
      </c>
      <c r="G20" s="26">
        <f t="shared" si="4"/>
        <v>-22.197999999999947</v>
      </c>
      <c r="H20" s="26">
        <f t="shared" si="4"/>
        <v>47.142999999999979</v>
      </c>
      <c r="I20" s="26">
        <f t="shared" si="4"/>
        <v>104.16499999999988</v>
      </c>
      <c r="J20" s="26">
        <f t="shared" si="4"/>
        <v>140.25700000000009</v>
      </c>
      <c r="K20" s="26">
        <f t="shared" si="4"/>
        <v>38.572000000000031</v>
      </c>
      <c r="L20" s="26">
        <f>SUM(L17:L19)</f>
        <v>43.652999999999992</v>
      </c>
      <c r="M20" s="26">
        <f>SUM(M17:M19)</f>
        <v>85.809999999999917</v>
      </c>
      <c r="N20" s="26">
        <f>SUM(N17:N19)</f>
        <v>115.62000000000003</v>
      </c>
      <c r="O20" s="26">
        <f t="shared" ref="O20:AG20" si="5">SUM(O17:O19)</f>
        <v>11.248999999999967</v>
      </c>
      <c r="P20" s="26">
        <f t="shared" si="5"/>
        <v>253.31300000000007</v>
      </c>
      <c r="Q20" s="26">
        <f t="shared" si="5"/>
        <v>55.524999999999963</v>
      </c>
      <c r="R20" s="26">
        <f t="shared" si="5"/>
        <v>98.013999999999896</v>
      </c>
      <c r="S20" s="26">
        <f t="shared" si="5"/>
        <v>108.604</v>
      </c>
      <c r="T20" s="26">
        <f t="shared" si="5"/>
        <v>-8.8300000000000232</v>
      </c>
      <c r="U20" s="26">
        <f t="shared" si="5"/>
        <v>195.77299999999994</v>
      </c>
      <c r="V20" s="26">
        <f t="shared" si="5"/>
        <v>61.202000000000012</v>
      </c>
      <c r="W20" s="26">
        <f t="shared" si="5"/>
        <v>78.333000000000027</v>
      </c>
      <c r="X20" s="26">
        <f t="shared" si="5"/>
        <v>66.721000000000018</v>
      </c>
      <c r="Y20" s="26">
        <f t="shared" si="5"/>
        <v>-10.498999999999969</v>
      </c>
      <c r="Z20" s="26">
        <f t="shared" si="5"/>
        <v>151.79999999999978</v>
      </c>
      <c r="AA20" s="26">
        <f>SUM(AA17:AA19)</f>
        <v>24.866000000000156</v>
      </c>
      <c r="AB20" s="26">
        <f t="shared" si="5"/>
        <v>71.457000000000008</v>
      </c>
      <c r="AC20" s="26">
        <f t="shared" si="5"/>
        <v>58.623000000000005</v>
      </c>
      <c r="AD20" s="26">
        <f t="shared" si="5"/>
        <v>-3.147000000000002</v>
      </c>
      <c r="AE20" s="26">
        <f t="shared" si="5"/>
        <v>137.59599999999998</v>
      </c>
      <c r="AF20" s="26">
        <f t="shared" si="5"/>
        <v>22.771999999999945</v>
      </c>
      <c r="AG20" s="26">
        <f t="shared" si="5"/>
        <v>65.027999999999992</v>
      </c>
    </row>
    <row r="21" spans="2:33" x14ac:dyDescent="0.25">
      <c r="C21" s="125"/>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2:33" x14ac:dyDescent="0.25">
      <c r="B22" s="26" t="s">
        <v>130</v>
      </c>
      <c r="C22" s="125"/>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2:33" x14ac:dyDescent="0.25">
      <c r="B23" s="2" t="s">
        <v>131</v>
      </c>
      <c r="C23" s="125">
        <v>-24.978000000000002</v>
      </c>
      <c r="D23" s="21">
        <v>44.7</v>
      </c>
      <c r="E23" s="21">
        <v>83.63</v>
      </c>
      <c r="F23" s="21">
        <v>103.8</v>
      </c>
      <c r="G23" s="21">
        <v>-20.036000000000001</v>
      </c>
      <c r="H23" s="21">
        <v>48.11</v>
      </c>
      <c r="I23" s="21">
        <v>104.092</v>
      </c>
      <c r="J23" s="21">
        <v>139.60599999999999</v>
      </c>
      <c r="K23" s="21">
        <v>39.508000000000003</v>
      </c>
      <c r="L23" s="21">
        <v>45.774999999999999</v>
      </c>
      <c r="M23" s="21">
        <v>85.641000000000005</v>
      </c>
      <c r="N23" s="21">
        <v>114.73</v>
      </c>
      <c r="O23" s="21">
        <v>12.465999999999999</v>
      </c>
      <c r="P23" s="21">
        <v>255.62799999999999</v>
      </c>
      <c r="Q23" s="21">
        <v>55.688000000000002</v>
      </c>
      <c r="R23" s="21">
        <v>97.947000000000003</v>
      </c>
      <c r="S23" s="21">
        <v>108.83799999999999</v>
      </c>
      <c r="T23" s="21">
        <v>-6.8449999999999998</v>
      </c>
      <c r="U23" s="21">
        <v>197.91399999999999</v>
      </c>
      <c r="V23" s="21">
        <v>62.286999999999978</v>
      </c>
      <c r="W23" s="21">
        <v>79.025000000000006</v>
      </c>
      <c r="X23" s="21">
        <v>66.727999999999994</v>
      </c>
      <c r="Y23" s="21">
        <v>-10.125999999999999</v>
      </c>
      <c r="Z23" s="21">
        <v>152.1</v>
      </c>
      <c r="AA23" s="21">
        <v>25.393999999999991</v>
      </c>
      <c r="AB23" s="21">
        <v>71.106999999999999</v>
      </c>
      <c r="AC23" s="21">
        <v>58.745999999999995</v>
      </c>
      <c r="AD23" s="21">
        <v>-3.1469999999999998</v>
      </c>
      <c r="AE23" s="21">
        <v>136.85599999999999</v>
      </c>
      <c r="AF23" s="21">
        <v>22.771999999999991</v>
      </c>
      <c r="AG23" s="21">
        <v>65.057000000000002</v>
      </c>
    </row>
    <row r="24" spans="2:33" x14ac:dyDescent="0.25">
      <c r="B24" s="2" t="s">
        <v>132</v>
      </c>
      <c r="C24" s="125">
        <v>-1.877</v>
      </c>
      <c r="D24" s="21">
        <v>-0.8</v>
      </c>
      <c r="E24" s="21">
        <v>-2.09</v>
      </c>
      <c r="F24" s="21">
        <v>-0.48499999999999999</v>
      </c>
      <c r="G24" s="21">
        <v>-2.1619999999999999</v>
      </c>
      <c r="H24" s="21">
        <v>-0.96699999999999997</v>
      </c>
      <c r="I24" s="21">
        <v>7.2999999999999995E-2</v>
      </c>
      <c r="J24" s="21">
        <v>0.65200000000000002</v>
      </c>
      <c r="K24" s="21">
        <v>-0.93700000000000006</v>
      </c>
      <c r="L24" s="21">
        <v>-2.15</v>
      </c>
      <c r="M24" s="21">
        <v>0.16800000000000001</v>
      </c>
      <c r="N24" s="21">
        <v>0.93799999999999994</v>
      </c>
      <c r="O24" s="21">
        <v>-1.2170000000000001</v>
      </c>
      <c r="P24" s="21">
        <v>-2.3149999999999999</v>
      </c>
      <c r="Q24" s="21">
        <v>-0.17599999999999999</v>
      </c>
      <c r="R24" s="21">
        <v>7.7000000000000401E-2</v>
      </c>
      <c r="S24" s="21">
        <v>-0.23100000000000009</v>
      </c>
      <c r="T24" s="21">
        <v>-1.9850000000000001</v>
      </c>
      <c r="U24" s="21">
        <v>-2.141</v>
      </c>
      <c r="V24" s="21">
        <v>-1.085</v>
      </c>
      <c r="W24" s="21">
        <v>-0.69200000000000006</v>
      </c>
      <c r="X24" s="21">
        <v>9.000000000000008E-3</v>
      </c>
      <c r="Y24" s="21">
        <v>-0.373</v>
      </c>
      <c r="Z24" s="21">
        <v>-0.30099999999999999</v>
      </c>
      <c r="AA24" s="21">
        <v>-0.52800000000000002</v>
      </c>
      <c r="AB24" s="21">
        <v>0.35</v>
      </c>
      <c r="AC24" s="21">
        <v>-0.123</v>
      </c>
      <c r="AD24" s="21">
        <v>0</v>
      </c>
      <c r="AE24" s="21">
        <v>0.74</v>
      </c>
      <c r="AF24" s="21">
        <v>0</v>
      </c>
      <c r="AG24" s="21">
        <v>-2.9000000000000026E-2</v>
      </c>
    </row>
    <row r="25" spans="2:33" x14ac:dyDescent="0.25">
      <c r="C25" s="96"/>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2:33" x14ac:dyDescent="0.25">
      <c r="C26" s="96"/>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2:33" x14ac:dyDescent="0.25">
      <c r="B27" s="18" t="s">
        <v>133</v>
      </c>
      <c r="C27" s="19" t="s">
        <v>325</v>
      </c>
      <c r="D27" s="20" t="s">
        <v>322</v>
      </c>
      <c r="E27" s="20" t="s">
        <v>87</v>
      </c>
      <c r="F27" s="20" t="s">
        <v>88</v>
      </c>
      <c r="G27" s="20" t="s">
        <v>89</v>
      </c>
      <c r="H27" s="20" t="s">
        <v>90</v>
      </c>
      <c r="I27" s="20" t="s">
        <v>91</v>
      </c>
      <c r="J27" s="20" t="s">
        <v>92</v>
      </c>
      <c r="K27" s="20" t="s">
        <v>93</v>
      </c>
      <c r="L27" s="20" t="s">
        <v>94</v>
      </c>
      <c r="M27" s="20" t="s">
        <v>95</v>
      </c>
      <c r="N27" s="20" t="s">
        <v>96</v>
      </c>
      <c r="O27" s="20" t="s">
        <v>97</v>
      </c>
      <c r="P27" s="30" t="s">
        <v>98</v>
      </c>
      <c r="Q27" s="20" t="s">
        <v>99</v>
      </c>
      <c r="R27" s="20" t="s">
        <v>100</v>
      </c>
      <c r="S27" s="20" t="s">
        <v>101</v>
      </c>
      <c r="T27" s="20" t="s">
        <v>102</v>
      </c>
      <c r="U27" s="30" t="s">
        <v>103</v>
      </c>
      <c r="V27" s="20" t="s">
        <v>104</v>
      </c>
      <c r="W27" s="20" t="s">
        <v>105</v>
      </c>
      <c r="X27" s="20" t="s">
        <v>106</v>
      </c>
      <c r="Y27" s="20" t="s">
        <v>107</v>
      </c>
      <c r="Z27" s="30" t="s">
        <v>108</v>
      </c>
      <c r="AA27" s="20" t="s">
        <v>109</v>
      </c>
      <c r="AB27" s="20" t="s">
        <v>110</v>
      </c>
      <c r="AC27" s="20" t="s">
        <v>111</v>
      </c>
      <c r="AD27" s="20" t="s">
        <v>112</v>
      </c>
      <c r="AE27" s="30" t="s">
        <v>113</v>
      </c>
      <c r="AF27" s="20" t="s">
        <v>114</v>
      </c>
      <c r="AG27" s="20" t="s">
        <v>115</v>
      </c>
    </row>
    <row r="28" spans="2:33" x14ac:dyDescent="0.25">
      <c r="B28" s="2" t="s">
        <v>134</v>
      </c>
      <c r="C28" s="129">
        <f t="shared" ref="C28:F28" si="6">C23/C30*1000000</f>
        <v>-1.0410975096729163</v>
      </c>
      <c r="D28" s="31">
        <f t="shared" si="6"/>
        <v>1.8625125719598608</v>
      </c>
      <c r="E28" s="31">
        <f t="shared" si="6"/>
        <v>3.4858383077457531</v>
      </c>
      <c r="F28" s="31">
        <f t="shared" si="6"/>
        <v>4.3393621738203425</v>
      </c>
      <c r="G28" s="31">
        <f>G23/G30*1000000</f>
        <v>-0.83645614538623114</v>
      </c>
      <c r="H28" s="31">
        <f>H23/H30*1000000</f>
        <v>2.0045968643621679</v>
      </c>
      <c r="I28" s="31">
        <f>I23/I30*1000000</f>
        <v>4.3371959427392799</v>
      </c>
      <c r="J28" s="31">
        <f t="shared" ref="J28:AG28" si="7">J23/J30*1000000</f>
        <v>5.8356457258452741</v>
      </c>
      <c r="K28" s="31">
        <f t="shared" si="7"/>
        <v>1.6525288338215116</v>
      </c>
      <c r="L28" s="31">
        <f t="shared" si="7"/>
        <v>1.9107149513413635</v>
      </c>
      <c r="M28" s="31">
        <f t="shared" si="7"/>
        <v>3.5720443825920176</v>
      </c>
      <c r="N28" s="31">
        <f t="shared" si="7"/>
        <v>4.7972410240221723</v>
      </c>
      <c r="O28" s="31">
        <f t="shared" si="7"/>
        <v>0.5214111076041783</v>
      </c>
      <c r="P28" s="31">
        <f t="shared" si="7"/>
        <v>10.698329360123322</v>
      </c>
      <c r="Q28" s="31">
        <f t="shared" si="7"/>
        <v>2.3292428814584856</v>
      </c>
      <c r="R28" s="31">
        <f t="shared" si="7"/>
        <v>4.0980766942457469</v>
      </c>
      <c r="S28" s="31">
        <f t="shared" si="7"/>
        <v>4.5569542874739861</v>
      </c>
      <c r="T28" s="31">
        <f t="shared" si="7"/>
        <v>-0.28659431538395996</v>
      </c>
      <c r="U28" s="31">
        <f t="shared" si="7"/>
        <v>8.2787919173082898</v>
      </c>
      <c r="V28" s="31">
        <f t="shared" si="7"/>
        <v>2.6079035971250124</v>
      </c>
      <c r="W28" s="31">
        <f t="shared" si="7"/>
        <v>3.308709389805323</v>
      </c>
      <c r="X28" s="31">
        <f t="shared" si="7"/>
        <v>2.7938444816568122</v>
      </c>
      <c r="Y28" s="31">
        <f t="shared" si="7"/>
        <v>-0.42044624352291265</v>
      </c>
      <c r="Z28" s="31">
        <f t="shared" si="7"/>
        <v>6.3154131581903039</v>
      </c>
      <c r="AA28" s="31">
        <f t="shared" si="7"/>
        <v>1.0543958036757695</v>
      </c>
      <c r="AB28" s="31">
        <f t="shared" si="7"/>
        <v>2.9524660318174751</v>
      </c>
      <c r="AC28" s="31">
        <f t="shared" si="7"/>
        <v>2.4392193385341718</v>
      </c>
      <c r="AD28" s="31">
        <f t="shared" si="7"/>
        <v>-0.13066801583711299</v>
      </c>
      <c r="AE28" s="31">
        <f t="shared" si="7"/>
        <v>5.6824601129342023</v>
      </c>
      <c r="AF28" s="31">
        <f t="shared" si="7"/>
        <v>0.94552655120519102</v>
      </c>
      <c r="AG28" s="31">
        <f t="shared" si="7"/>
        <v>2.7012612349269336</v>
      </c>
    </row>
    <row r="29" spans="2:33" x14ac:dyDescent="0.25">
      <c r="B29" s="2" t="s">
        <v>135</v>
      </c>
      <c r="C29" s="129">
        <f>C23/C31*1000000</f>
        <v>-1.0371228787986682</v>
      </c>
      <c r="D29" s="31">
        <f t="shared" ref="D29:F29" si="8">D23/D31*1000000</f>
        <v>1.8560089952078016</v>
      </c>
      <c r="E29" s="31">
        <f t="shared" si="8"/>
        <v>3.4724392006538798</v>
      </c>
      <c r="F29" s="31">
        <f t="shared" si="8"/>
        <v>4.3099269284691228</v>
      </c>
      <c r="G29" s="31">
        <f>G23/G31*1000000</f>
        <v>-0.83192385297502269</v>
      </c>
      <c r="H29" s="31">
        <f>H23/H31*1000000</f>
        <v>1.9975971534551975</v>
      </c>
      <c r="I29" s="31">
        <f>I23/I31*1000000</f>
        <v>4.3220511930463195</v>
      </c>
      <c r="J29" s="31">
        <f t="shared" ref="J29:AG29" si="9">J23/J31*1000000</f>
        <v>5.7966441115208118</v>
      </c>
      <c r="K29" s="31">
        <f t="shared" si="9"/>
        <v>1.6404296058762824</v>
      </c>
      <c r="L29" s="31">
        <f t="shared" si="9"/>
        <v>1.900644558291658</v>
      </c>
      <c r="M29" s="31">
        <f t="shared" si="9"/>
        <v>3.5559388447112155</v>
      </c>
      <c r="N29" s="31">
        <f t="shared" si="9"/>
        <v>4.7637564210333574</v>
      </c>
      <c r="O29" s="31">
        <f t="shared" si="9"/>
        <v>0.51760644595660954</v>
      </c>
      <c r="P29" s="31">
        <f t="shared" si="9"/>
        <v>10.614046251162859</v>
      </c>
      <c r="Q29" s="31">
        <f t="shared" si="9"/>
        <v>2.3122467321058622</v>
      </c>
      <c r="R29" s="31">
        <f t="shared" si="9"/>
        <v>4.0669018580227858</v>
      </c>
      <c r="S29" s="31">
        <f t="shared" si="9"/>
        <v>4.5191120138797913</v>
      </c>
      <c r="T29" s="31">
        <f t="shared" si="9"/>
        <v>-0.28421435284557944</v>
      </c>
      <c r="U29" s="31">
        <f t="shared" si="9"/>
        <v>8.2176770531891901</v>
      </c>
      <c r="V29" s="31">
        <f t="shared" si="9"/>
        <v>2.5862468072596929</v>
      </c>
      <c r="W29" s="31">
        <f t="shared" si="9"/>
        <v>3.281232904838848</v>
      </c>
      <c r="X29" s="31">
        <f t="shared" si="9"/>
        <v>2.7706435846135604</v>
      </c>
      <c r="Y29" s="31">
        <f t="shared" si="9"/>
        <v>-0.42044624352291265</v>
      </c>
      <c r="Z29" s="31">
        <f t="shared" si="9"/>
        <v>6.3154131581903039</v>
      </c>
      <c r="AA29" s="31">
        <f t="shared" si="9"/>
        <v>1.0543958036757695</v>
      </c>
      <c r="AB29" s="31">
        <f t="shared" si="9"/>
        <v>2.9524660318174751</v>
      </c>
      <c r="AC29" s="31">
        <f t="shared" si="9"/>
        <v>2.4392193385341718</v>
      </c>
      <c r="AD29" s="31">
        <f t="shared" si="9"/>
        <v>-0.13066801583711299</v>
      </c>
      <c r="AE29" s="31">
        <f t="shared" si="9"/>
        <v>5.6824601129342023</v>
      </c>
      <c r="AF29" s="31">
        <f t="shared" si="9"/>
        <v>0.94552655120519102</v>
      </c>
      <c r="AG29" s="31">
        <f t="shared" si="9"/>
        <v>2.7012612349269336</v>
      </c>
    </row>
    <row r="30" spans="2:33" x14ac:dyDescent="0.25">
      <c r="B30" s="2" t="s">
        <v>136</v>
      </c>
      <c r="C30" s="51">
        <v>23991989</v>
      </c>
      <c r="D30" s="33">
        <v>23999838</v>
      </c>
      <c r="E30" s="33">
        <v>23991359.5</v>
      </c>
      <c r="F30" s="33">
        <v>23920566.166666668</v>
      </c>
      <c r="G30" s="33">
        <v>23953437.5</v>
      </c>
      <c r="H30" s="33">
        <v>23999838</v>
      </c>
      <c r="I30" s="33">
        <v>23999838</v>
      </c>
      <c r="J30" s="33">
        <v>23922973.833333332</v>
      </c>
      <c r="K30" s="33">
        <v>23907601</v>
      </c>
      <c r="L30" s="33">
        <v>23957001</v>
      </c>
      <c r="M30" s="33">
        <v>23975346</v>
      </c>
      <c r="N30" s="33">
        <v>23915829.833333332</v>
      </c>
      <c r="O30" s="33">
        <v>23908198</v>
      </c>
      <c r="P30" s="33">
        <v>23894198</v>
      </c>
      <c r="Q30" s="33">
        <v>23908198</v>
      </c>
      <c r="R30" s="33">
        <v>23900724</v>
      </c>
      <c r="S30" s="33">
        <v>23883935</v>
      </c>
      <c r="T30" s="33">
        <v>23883935</v>
      </c>
      <c r="U30" s="33">
        <v>23906145</v>
      </c>
      <c r="V30" s="33">
        <v>23883935</v>
      </c>
      <c r="W30" s="33">
        <v>23883935</v>
      </c>
      <c r="X30" s="33">
        <v>23883935</v>
      </c>
      <c r="Y30" s="33">
        <v>24083935</v>
      </c>
      <c r="Z30" s="33">
        <v>24083935</v>
      </c>
      <c r="AA30" s="33">
        <v>24083935</v>
      </c>
      <c r="AB30" s="33">
        <v>24083935</v>
      </c>
      <c r="AC30" s="33">
        <v>24083935</v>
      </c>
      <c r="AD30" s="33">
        <v>24083935</v>
      </c>
      <c r="AE30" s="33">
        <v>24083935</v>
      </c>
      <c r="AF30" s="33">
        <v>24083935</v>
      </c>
      <c r="AG30" s="33">
        <v>24083935</v>
      </c>
    </row>
    <row r="31" spans="2:33" x14ac:dyDescent="0.25">
      <c r="B31" s="2" t="s">
        <v>137</v>
      </c>
      <c r="C31" s="51">
        <v>24083935</v>
      </c>
      <c r="D31" s="33">
        <v>24083935</v>
      </c>
      <c r="E31" s="33">
        <v>24083935</v>
      </c>
      <c r="F31" s="33">
        <v>24083935</v>
      </c>
      <c r="G31" s="33">
        <v>24083935</v>
      </c>
      <c r="H31" s="33">
        <v>24083935</v>
      </c>
      <c r="I31" s="33">
        <v>24083935</v>
      </c>
      <c r="J31" s="33">
        <v>24083935</v>
      </c>
      <c r="K31" s="33">
        <v>24083935</v>
      </c>
      <c r="L31" s="33">
        <v>24083935</v>
      </c>
      <c r="M31" s="33">
        <v>24083935</v>
      </c>
      <c r="N31" s="33">
        <v>24083935</v>
      </c>
      <c r="O31" s="33">
        <v>24083935</v>
      </c>
      <c r="P31" s="33">
        <v>24083935</v>
      </c>
      <c r="Q31" s="33">
        <v>24083935</v>
      </c>
      <c r="R31" s="33">
        <v>24083935</v>
      </c>
      <c r="S31" s="33">
        <v>24083935</v>
      </c>
      <c r="T31" s="33">
        <v>24083935</v>
      </c>
      <c r="U31" s="33">
        <v>24083935</v>
      </c>
      <c r="V31" s="33">
        <v>24083935</v>
      </c>
      <c r="W31" s="33">
        <v>24083935</v>
      </c>
      <c r="X31" s="33">
        <v>24083935</v>
      </c>
      <c r="Y31" s="33">
        <v>24083935</v>
      </c>
      <c r="Z31" s="33">
        <v>24083935</v>
      </c>
      <c r="AA31" s="33">
        <v>24083935</v>
      </c>
      <c r="AB31" s="33">
        <v>24083935</v>
      </c>
      <c r="AC31" s="33">
        <v>24083935</v>
      </c>
      <c r="AD31" s="33">
        <v>24083935</v>
      </c>
      <c r="AE31" s="33">
        <v>24083935</v>
      </c>
      <c r="AF31" s="33">
        <v>24083935</v>
      </c>
      <c r="AG31" s="33">
        <v>24083935</v>
      </c>
    </row>
    <row r="32" spans="2:33" x14ac:dyDescent="0.25">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2:33" x14ac:dyDescent="0.25">
      <c r="C33" s="28"/>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row>
    <row r="34" spans="2:33" x14ac:dyDescent="0.25">
      <c r="B34" s="18" t="s">
        <v>138</v>
      </c>
      <c r="C34" s="19" t="s">
        <v>325</v>
      </c>
      <c r="D34" s="20" t="s">
        <v>322</v>
      </c>
      <c r="E34" s="20" t="s">
        <v>87</v>
      </c>
      <c r="F34" s="20" t="s">
        <v>88</v>
      </c>
      <c r="G34" s="20" t="s">
        <v>89</v>
      </c>
      <c r="H34" s="20" t="s">
        <v>90</v>
      </c>
      <c r="I34" s="20" t="s">
        <v>91</v>
      </c>
      <c r="J34" s="20" t="s">
        <v>92</v>
      </c>
      <c r="K34" s="20" t="s">
        <v>93</v>
      </c>
      <c r="L34" s="20" t="s">
        <v>94</v>
      </c>
      <c r="M34" s="20" t="s">
        <v>95</v>
      </c>
      <c r="N34" s="20" t="s">
        <v>96</v>
      </c>
      <c r="O34" s="20" t="s">
        <v>97</v>
      </c>
      <c r="P34" s="30" t="s">
        <v>98</v>
      </c>
      <c r="Q34" s="20" t="s">
        <v>99</v>
      </c>
      <c r="R34" s="20" t="s">
        <v>100</v>
      </c>
      <c r="S34" s="20" t="s">
        <v>101</v>
      </c>
      <c r="T34" s="20" t="s">
        <v>102</v>
      </c>
      <c r="U34" s="30" t="s">
        <v>103</v>
      </c>
      <c r="V34" s="20" t="s">
        <v>104</v>
      </c>
      <c r="W34" s="20" t="s">
        <v>105</v>
      </c>
      <c r="X34" s="20" t="s">
        <v>106</v>
      </c>
      <c r="Y34" s="20" t="s">
        <v>107</v>
      </c>
      <c r="Z34" s="30" t="s">
        <v>108</v>
      </c>
      <c r="AA34" s="20" t="s">
        <v>109</v>
      </c>
      <c r="AB34" s="20" t="s">
        <v>110</v>
      </c>
      <c r="AC34" s="20" t="s">
        <v>111</v>
      </c>
      <c r="AD34" s="20" t="s">
        <v>112</v>
      </c>
      <c r="AE34" s="30" t="s">
        <v>113</v>
      </c>
      <c r="AF34" s="20" t="s">
        <v>114</v>
      </c>
      <c r="AG34" s="20" t="s">
        <v>115</v>
      </c>
    </row>
    <row r="35" spans="2:33" x14ac:dyDescent="0.25">
      <c r="B35" s="34" t="s">
        <v>139</v>
      </c>
      <c r="C35" s="96"/>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2:33" x14ac:dyDescent="0.25">
      <c r="B36" s="35" t="s">
        <v>140</v>
      </c>
      <c r="C36" s="125">
        <v>47.39</v>
      </c>
      <c r="D36" s="21">
        <v>-45.1</v>
      </c>
      <c r="E36" s="21">
        <v>-35.783999999999999</v>
      </c>
      <c r="F36" s="21">
        <v>58.45</v>
      </c>
      <c r="G36" s="21">
        <v>10.763999999999999</v>
      </c>
      <c r="H36" s="21">
        <v>24.492999999999999</v>
      </c>
      <c r="I36" s="21">
        <v>28.189</v>
      </c>
      <c r="J36" s="21">
        <v>32.823</v>
      </c>
      <c r="K36" s="21">
        <v>13.791</v>
      </c>
      <c r="L36" s="21">
        <v>6.7119999999999997</v>
      </c>
      <c r="M36" s="21">
        <v>8.6340000000000003</v>
      </c>
      <c r="N36" s="21">
        <v>-12.754</v>
      </c>
      <c r="O36" s="21">
        <v>25.186</v>
      </c>
      <c r="P36" s="21">
        <v>-48.1</v>
      </c>
      <c r="Q36" s="21">
        <v>-50.649000000000001</v>
      </c>
      <c r="R36" s="21">
        <v>4.3609999999999998</v>
      </c>
      <c r="S36" s="21">
        <v>-54.405000000000001</v>
      </c>
      <c r="T36" s="21">
        <v>52.585000000000001</v>
      </c>
      <c r="U36" s="21">
        <v>13.172000000000001</v>
      </c>
      <c r="V36" s="21">
        <v>-29.893999999999995</v>
      </c>
      <c r="W36" s="21">
        <v>14.911999999999992</v>
      </c>
      <c r="X36" s="21">
        <v>12.059000000000005</v>
      </c>
      <c r="Y36" s="21">
        <v>16.094999999999999</v>
      </c>
      <c r="Z36" s="21">
        <v>32.4</v>
      </c>
      <c r="AA36" s="21">
        <v>-8.2260000000000062</v>
      </c>
      <c r="AB36" s="21">
        <v>-10.638999999999996</v>
      </c>
      <c r="AC36" s="21">
        <v>11.845999999999997</v>
      </c>
      <c r="AD36" s="21">
        <v>39.429000000000002</v>
      </c>
      <c r="AE36" s="21">
        <v>19.75</v>
      </c>
      <c r="AF36" s="21">
        <v>22.240000000000002</v>
      </c>
      <c r="AG36" s="21">
        <v>-5.0790000000000006</v>
      </c>
    </row>
    <row r="37" spans="2:33" x14ac:dyDescent="0.25">
      <c r="B37" s="2" t="s">
        <v>141</v>
      </c>
      <c r="C37" s="125">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-2.33</v>
      </c>
      <c r="V37" s="21">
        <v>0</v>
      </c>
      <c r="W37" s="21">
        <v>0</v>
      </c>
      <c r="X37" s="21">
        <v>0</v>
      </c>
      <c r="Y37" s="21">
        <v>-2.33</v>
      </c>
      <c r="Z37" s="21">
        <v>-6.8</v>
      </c>
      <c r="AA37" s="21">
        <v>0.30499999999999972</v>
      </c>
      <c r="AB37" s="21">
        <v>-1.5402800000000001</v>
      </c>
      <c r="AC37" s="21">
        <v>1.5182799999999999</v>
      </c>
      <c r="AD37" s="21">
        <v>-7.0359999999999996</v>
      </c>
      <c r="AE37" s="21">
        <v>-4.4880000000000004</v>
      </c>
      <c r="AF37" s="21">
        <v>-4.4880000000000004</v>
      </c>
      <c r="AG37" s="21">
        <v>0</v>
      </c>
    </row>
    <row r="38" spans="2:33" x14ac:dyDescent="0.25">
      <c r="B38" s="2" t="s">
        <v>142</v>
      </c>
      <c r="C38" s="125">
        <v>0</v>
      </c>
      <c r="D38" s="21">
        <v>0</v>
      </c>
      <c r="E38" s="21">
        <v>0</v>
      </c>
      <c r="F38" s="21">
        <v>0</v>
      </c>
      <c r="G38" s="21">
        <v>0</v>
      </c>
      <c r="H38" s="21">
        <v>0</v>
      </c>
      <c r="I38" s="21">
        <v>0</v>
      </c>
      <c r="J38" s="21">
        <v>0</v>
      </c>
      <c r="K38" s="21">
        <v>0</v>
      </c>
      <c r="L38" s="21">
        <v>0</v>
      </c>
      <c r="M38" s="21">
        <v>-2.133</v>
      </c>
      <c r="N38" s="21">
        <v>-7.524</v>
      </c>
      <c r="O38" s="21">
        <v>11.368</v>
      </c>
      <c r="P38" s="21">
        <v>-5</v>
      </c>
      <c r="Q38" s="21">
        <v>12.07</v>
      </c>
      <c r="R38" s="21">
        <v>4.402000000000001</v>
      </c>
      <c r="S38" s="21">
        <v>6.7560000000000002</v>
      </c>
      <c r="T38" s="21">
        <v>-28.213000000000001</v>
      </c>
      <c r="U38" s="21">
        <v>8.5999999999999993E-2</v>
      </c>
      <c r="V38" s="21">
        <v>4.3380000000000001</v>
      </c>
      <c r="W38" s="21">
        <v>-11.786</v>
      </c>
      <c r="X38" s="21">
        <v>-15.037000000000003</v>
      </c>
      <c r="Y38" s="21">
        <v>22.571000000000002</v>
      </c>
      <c r="Z38" s="21">
        <v>3.2</v>
      </c>
      <c r="AA38" s="21">
        <v>-32.855999999999995</v>
      </c>
      <c r="AB38" s="21">
        <v>18.287299999999995</v>
      </c>
      <c r="AC38" s="21">
        <v>11.180700000000002</v>
      </c>
      <c r="AD38" s="21">
        <v>6.5759999999999996</v>
      </c>
      <c r="AE38" s="21">
        <v>-22.096</v>
      </c>
      <c r="AF38" s="21">
        <v>-4.1870000000000012</v>
      </c>
      <c r="AG38" s="21">
        <v>0.43700000000000117</v>
      </c>
    </row>
    <row r="39" spans="2:33" x14ac:dyDescent="0.25">
      <c r="B39" s="27" t="s">
        <v>143</v>
      </c>
      <c r="C39" s="126">
        <v>0</v>
      </c>
      <c r="D39" s="23">
        <v>0</v>
      </c>
      <c r="E39" s="23">
        <v>0</v>
      </c>
      <c r="F39" s="23">
        <v>0</v>
      </c>
      <c r="G39" s="23">
        <v>0</v>
      </c>
      <c r="H39" s="23">
        <v>0</v>
      </c>
      <c r="I39" s="23">
        <v>0</v>
      </c>
      <c r="J39" s="23">
        <v>0</v>
      </c>
      <c r="K39" s="23">
        <v>0</v>
      </c>
      <c r="L39" s="23">
        <v>0</v>
      </c>
      <c r="M39" s="23">
        <v>0.45</v>
      </c>
      <c r="N39" s="23">
        <v>1.579</v>
      </c>
      <c r="O39" s="23">
        <v>-2.3849999999999998</v>
      </c>
      <c r="P39" s="23">
        <v>1.1000000000000001</v>
      </c>
      <c r="Q39" s="23">
        <v>-2.5960000000000001</v>
      </c>
      <c r="R39" s="23">
        <v>-0.93800000000000017</v>
      </c>
      <c r="S39" s="23">
        <v>-1.4429999999999996</v>
      </c>
      <c r="T39" s="23">
        <v>6.0359999999999996</v>
      </c>
      <c r="U39" s="23">
        <v>0.47799999999999998</v>
      </c>
      <c r="V39" s="23">
        <v>-0.93200000000000016</v>
      </c>
      <c r="W39" s="23">
        <v>2.5170000000000003</v>
      </c>
      <c r="X39" s="23">
        <v>3.2050000000000001</v>
      </c>
      <c r="Y39" s="23">
        <v>-4.3120000000000003</v>
      </c>
      <c r="Z39" s="23">
        <v>0.8</v>
      </c>
      <c r="AA39" s="23">
        <v>7.0309999999999997</v>
      </c>
      <c r="AB39" s="23">
        <v>-9.6780200000000001</v>
      </c>
      <c r="AC39" s="23">
        <v>3.3250200000000003</v>
      </c>
      <c r="AD39" s="23">
        <v>0.127</v>
      </c>
      <c r="AE39" s="23">
        <v>5.7460000000000004</v>
      </c>
      <c r="AF39" s="23">
        <v>1.8060000000000005</v>
      </c>
      <c r="AG39" s="23">
        <v>-9.5999999999999641E-2</v>
      </c>
    </row>
    <row r="40" spans="2:33" x14ac:dyDescent="0.25">
      <c r="B40" s="24" t="s">
        <v>144</v>
      </c>
      <c r="C40" s="127">
        <f t="shared" ref="C40:K40" si="10">SUM(C36:C39)</f>
        <v>47.39</v>
      </c>
      <c r="D40" s="26">
        <f t="shared" si="10"/>
        <v>-45.1</v>
      </c>
      <c r="E40" s="26">
        <f t="shared" si="10"/>
        <v>-35.783999999999999</v>
      </c>
      <c r="F40" s="26">
        <f t="shared" si="10"/>
        <v>58.45</v>
      </c>
      <c r="G40" s="26">
        <f t="shared" si="10"/>
        <v>10.763999999999999</v>
      </c>
      <c r="H40" s="26">
        <f t="shared" si="10"/>
        <v>24.492999999999999</v>
      </c>
      <c r="I40" s="26">
        <f t="shared" si="10"/>
        <v>28.189</v>
      </c>
      <c r="J40" s="26">
        <f t="shared" si="10"/>
        <v>32.823</v>
      </c>
      <c r="K40" s="26">
        <f t="shared" si="10"/>
        <v>13.791</v>
      </c>
      <c r="L40" s="26">
        <f>SUM(L36:L39)</f>
        <v>6.7119999999999997</v>
      </c>
      <c r="M40" s="26">
        <f>SUM(M36:M39)</f>
        <v>6.9510000000000005</v>
      </c>
      <c r="N40" s="26">
        <f>SUM(N36:N39)</f>
        <v>-18.698999999999998</v>
      </c>
      <c r="O40" s="26">
        <f t="shared" ref="O40:AG40" si="11">SUM(O36:O39)</f>
        <v>34.169000000000004</v>
      </c>
      <c r="P40" s="26">
        <f t="shared" si="11"/>
        <v>-52</v>
      </c>
      <c r="Q40" s="26">
        <f t="shared" si="11"/>
        <v>-41.174999999999997</v>
      </c>
      <c r="R40" s="26">
        <f t="shared" si="11"/>
        <v>7.8250000000000011</v>
      </c>
      <c r="S40" s="26">
        <f t="shared" si="11"/>
        <v>-49.091999999999999</v>
      </c>
      <c r="T40" s="26">
        <f t="shared" si="11"/>
        <v>30.408000000000001</v>
      </c>
      <c r="U40" s="26">
        <f t="shared" si="11"/>
        <v>11.406000000000001</v>
      </c>
      <c r="V40" s="26">
        <f t="shared" si="11"/>
        <v>-26.487999999999992</v>
      </c>
      <c r="W40" s="26">
        <f t="shared" si="11"/>
        <v>5.6429999999999927</v>
      </c>
      <c r="X40" s="26">
        <f t="shared" si="11"/>
        <v>0.22700000000000209</v>
      </c>
      <c r="Y40" s="26">
        <f t="shared" si="11"/>
        <v>32.024000000000001</v>
      </c>
      <c r="Z40" s="26">
        <f t="shared" si="11"/>
        <v>29.599999999999998</v>
      </c>
      <c r="AA40" s="26">
        <f t="shared" si="11"/>
        <v>-33.746000000000002</v>
      </c>
      <c r="AB40" s="26">
        <f t="shared" si="11"/>
        <v>-3.5700000000000003</v>
      </c>
      <c r="AC40" s="26">
        <f t="shared" si="11"/>
        <v>27.869999999999997</v>
      </c>
      <c r="AD40" s="26">
        <f t="shared" si="11"/>
        <v>39.096000000000004</v>
      </c>
      <c r="AE40" s="26">
        <f t="shared" si="11"/>
        <v>-1.0879999999999992</v>
      </c>
      <c r="AF40" s="26">
        <f t="shared" si="11"/>
        <v>15.371000000000002</v>
      </c>
      <c r="AG40" s="26">
        <f t="shared" si="11"/>
        <v>-4.7379999999999995</v>
      </c>
    </row>
    <row r="41" spans="2:33" x14ac:dyDescent="0.25">
      <c r="B41" s="26"/>
      <c r="C41" s="125"/>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2:33" x14ac:dyDescent="0.25">
      <c r="B42" s="26" t="s">
        <v>145</v>
      </c>
      <c r="C42" s="125">
        <f t="shared" ref="C42" si="12">SUM(C20,C40)</f>
        <v>20.534999999999993</v>
      </c>
      <c r="D42" s="21">
        <f>SUM(D20,D40)</f>
        <v>-1.3000000000000043</v>
      </c>
      <c r="E42" s="21">
        <f>SUM(E20,E40)</f>
        <v>45.755999999999851</v>
      </c>
      <c r="F42" s="21">
        <f t="shared" ref="F42:K42" si="13">SUM(F20,F40)</f>
        <v>161.76499999999999</v>
      </c>
      <c r="G42" s="21">
        <f t="shared" si="13"/>
        <v>-11.433999999999948</v>
      </c>
      <c r="H42" s="21">
        <f t="shared" si="13"/>
        <v>71.635999999999981</v>
      </c>
      <c r="I42" s="21">
        <f t="shared" si="13"/>
        <v>132.35399999999987</v>
      </c>
      <c r="J42" s="21">
        <f t="shared" si="13"/>
        <v>173.0800000000001</v>
      </c>
      <c r="K42" s="21">
        <f t="shared" si="13"/>
        <v>52.363000000000028</v>
      </c>
      <c r="L42" s="21">
        <f>SUM(L20,L40)</f>
        <v>50.364999999999995</v>
      </c>
      <c r="M42" s="21">
        <f>SUM(M20,M40)</f>
        <v>92.76099999999991</v>
      </c>
      <c r="N42" s="21">
        <f>SUM(N20,N40)</f>
        <v>96.921000000000035</v>
      </c>
      <c r="O42" s="21">
        <f t="shared" ref="O42:AG42" si="14">SUM(O20,O40)</f>
        <v>45.417999999999971</v>
      </c>
      <c r="P42" s="21">
        <f t="shared" si="14"/>
        <v>201.31300000000007</v>
      </c>
      <c r="Q42" s="21">
        <f t="shared" si="14"/>
        <v>14.349999999999966</v>
      </c>
      <c r="R42" s="21">
        <f t="shared" si="14"/>
        <v>105.8389999999999</v>
      </c>
      <c r="S42" s="21">
        <f t="shared" si="14"/>
        <v>59.512</v>
      </c>
      <c r="T42" s="21">
        <f t="shared" si="14"/>
        <v>21.577999999999978</v>
      </c>
      <c r="U42" s="21">
        <f t="shared" si="14"/>
        <v>207.17899999999995</v>
      </c>
      <c r="V42" s="21">
        <f t="shared" si="14"/>
        <v>34.71400000000002</v>
      </c>
      <c r="W42" s="21">
        <f t="shared" si="14"/>
        <v>83.976000000000013</v>
      </c>
      <c r="X42" s="21">
        <f t="shared" si="14"/>
        <v>66.948000000000022</v>
      </c>
      <c r="Y42" s="21">
        <f t="shared" si="14"/>
        <v>21.525000000000034</v>
      </c>
      <c r="Z42" s="21">
        <f t="shared" si="14"/>
        <v>181.39999999999978</v>
      </c>
      <c r="AA42" s="21">
        <f t="shared" si="14"/>
        <v>-8.8799999999998462</v>
      </c>
      <c r="AB42" s="21">
        <f t="shared" si="14"/>
        <v>67.887</v>
      </c>
      <c r="AC42" s="21">
        <f t="shared" si="14"/>
        <v>86.492999999999995</v>
      </c>
      <c r="AD42" s="21">
        <f t="shared" si="14"/>
        <v>35.948999999999998</v>
      </c>
      <c r="AE42" s="21">
        <f t="shared" si="14"/>
        <v>136.50799999999998</v>
      </c>
      <c r="AF42" s="21">
        <f t="shared" si="14"/>
        <v>38.142999999999944</v>
      </c>
      <c r="AG42" s="21">
        <f t="shared" si="14"/>
        <v>60.289999999999992</v>
      </c>
    </row>
    <row r="43" spans="2:33" x14ac:dyDescent="0.25">
      <c r="C43" s="125"/>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2:33" x14ac:dyDescent="0.25">
      <c r="B44" s="26" t="s">
        <v>146</v>
      </c>
      <c r="C44" s="12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2:33" x14ac:dyDescent="0.25">
      <c r="B45" s="2" t="s">
        <v>131</v>
      </c>
      <c r="C45" s="125">
        <v>21.937999999999999</v>
      </c>
      <c r="D45" s="21">
        <v>0.1</v>
      </c>
      <c r="E45" s="21">
        <v>48.366999999999997</v>
      </c>
      <c r="F45" s="21">
        <v>161.4</v>
      </c>
      <c r="G45" s="21">
        <v>-9.5239999999999991</v>
      </c>
      <c r="H45" s="21">
        <v>72.17</v>
      </c>
      <c r="I45" s="21">
        <v>132.21700000000001</v>
      </c>
      <c r="J45" s="21">
        <v>172.56299999999999</v>
      </c>
      <c r="K45" s="21">
        <v>53.027999999999999</v>
      </c>
      <c r="L45" s="21">
        <v>52.308</v>
      </c>
      <c r="M45" s="21">
        <v>92.477000000000004</v>
      </c>
      <c r="N45" s="21">
        <v>96.352000000000004</v>
      </c>
      <c r="O45" s="21">
        <v>45.975999999999999</v>
      </c>
      <c r="P45" s="21">
        <v>204.2</v>
      </c>
      <c r="Q45" s="21">
        <v>14.919</v>
      </c>
      <c r="R45" s="21">
        <v>106.3</v>
      </c>
      <c r="S45" s="21">
        <v>60.268000000000015</v>
      </c>
      <c r="T45" s="21">
        <v>23.294000000000008</v>
      </c>
      <c r="U45" s="21">
        <v>208.96699999999996</v>
      </c>
      <c r="V45" s="21">
        <v>36.198000000000036</v>
      </c>
      <c r="W45" s="21">
        <v>84.553999999999959</v>
      </c>
      <c r="X45" s="21">
        <v>66.738999999999947</v>
      </c>
      <c r="Y45" s="21">
        <v>21.476000000000006</v>
      </c>
      <c r="Z45" s="21">
        <v>181.7</v>
      </c>
      <c r="AA45" s="21">
        <v>-7.9489999999999554</v>
      </c>
      <c r="AB45" s="21">
        <v>67.432999999999964</v>
      </c>
      <c r="AC45" s="21">
        <v>86.409000000000034</v>
      </c>
      <c r="AD45" s="21">
        <v>35.835999999999999</v>
      </c>
      <c r="AE45" s="21">
        <v>135.79699999999997</v>
      </c>
      <c r="AF45" s="21">
        <v>38.14</v>
      </c>
      <c r="AG45" s="21">
        <v>60.347999999999949</v>
      </c>
    </row>
    <row r="46" spans="2:33" x14ac:dyDescent="0.25">
      <c r="B46" s="2" t="s">
        <v>132</v>
      </c>
      <c r="C46" s="125">
        <v>-1.403</v>
      </c>
      <c r="D46" s="21">
        <v>-1.4</v>
      </c>
      <c r="E46" s="21">
        <v>-2.6110000000000002</v>
      </c>
      <c r="F46" s="21">
        <v>0.36499999999999999</v>
      </c>
      <c r="G46" s="21">
        <v>-1.91</v>
      </c>
      <c r="H46" s="21">
        <v>-0.53400000000000003</v>
      </c>
      <c r="I46" s="21">
        <v>0.13700000000000001</v>
      </c>
      <c r="J46" s="21">
        <v>0.51800000000000002</v>
      </c>
      <c r="K46" s="21">
        <v>-0.66600000000000004</v>
      </c>
      <c r="L46" s="21">
        <v>-1.9710000000000001</v>
      </c>
      <c r="M46" s="21">
        <v>0.28299999999999997</v>
      </c>
      <c r="N46" s="21">
        <v>0.61699999999999999</v>
      </c>
      <c r="O46" s="21">
        <v>-0.55800000000000005</v>
      </c>
      <c r="P46" s="21">
        <v>-2.9</v>
      </c>
      <c r="Q46" s="21">
        <v>-0.58199999999999996</v>
      </c>
      <c r="R46" s="21">
        <v>-0.4</v>
      </c>
      <c r="S46" s="21">
        <v>-0.75600000000000023</v>
      </c>
      <c r="T46" s="21">
        <v>-1.7160000000000002</v>
      </c>
      <c r="U46" s="21">
        <v>-1.788</v>
      </c>
      <c r="V46" s="21">
        <v>-1.484</v>
      </c>
      <c r="W46" s="21">
        <v>-0.57800000000000007</v>
      </c>
      <c r="X46" s="21">
        <v>0.22500000000000003</v>
      </c>
      <c r="Y46" s="21">
        <v>4.8999999999999988E-2</v>
      </c>
      <c r="Z46" s="21">
        <v>-0.3</v>
      </c>
      <c r="AA46" s="21">
        <v>-0.93100000000000005</v>
      </c>
      <c r="AB46" s="21">
        <v>0.45400000000000001</v>
      </c>
      <c r="AC46" s="21">
        <v>8.4000000000000005E-2</v>
      </c>
      <c r="AD46" s="21">
        <v>0.113</v>
      </c>
      <c r="AE46" s="21">
        <v>0.71099999999999997</v>
      </c>
      <c r="AF46" s="21">
        <v>3.0000000000000027E-3</v>
      </c>
      <c r="AG46" s="21">
        <v>-5.8000000000000052E-2</v>
      </c>
    </row>
    <row r="47" spans="2:33" x14ac:dyDescent="0.25">
      <c r="C47" s="36"/>
    </row>
    <row r="48" spans="2:33" x14ac:dyDescent="0.25">
      <c r="C48" s="36"/>
    </row>
    <row r="49" spans="2:33" x14ac:dyDescent="0.25">
      <c r="B49" s="18" t="s">
        <v>147</v>
      </c>
      <c r="C49" s="19" t="s">
        <v>325</v>
      </c>
      <c r="D49" s="20" t="s">
        <v>322</v>
      </c>
      <c r="E49" s="20" t="s">
        <v>87</v>
      </c>
      <c r="F49" s="20" t="s">
        <v>88</v>
      </c>
      <c r="G49" s="20" t="s">
        <v>89</v>
      </c>
      <c r="H49" s="20" t="s">
        <v>90</v>
      </c>
      <c r="I49" s="20" t="s">
        <v>91</v>
      </c>
      <c r="J49" s="20" t="s">
        <v>92</v>
      </c>
      <c r="K49" s="20" t="s">
        <v>93</v>
      </c>
      <c r="L49" s="20" t="s">
        <v>94</v>
      </c>
      <c r="M49" s="20" t="s">
        <v>95</v>
      </c>
      <c r="N49" s="20" t="s">
        <v>96</v>
      </c>
      <c r="O49" s="20" t="s">
        <v>97</v>
      </c>
      <c r="P49" s="30" t="s">
        <v>98</v>
      </c>
      <c r="Q49" s="20" t="s">
        <v>99</v>
      </c>
      <c r="R49" s="20" t="s">
        <v>100</v>
      </c>
      <c r="S49" s="20" t="s">
        <v>101</v>
      </c>
      <c r="T49" s="20" t="s">
        <v>102</v>
      </c>
      <c r="U49" s="30" t="s">
        <v>103</v>
      </c>
      <c r="V49" s="20" t="s">
        <v>104</v>
      </c>
      <c r="W49" s="20" t="s">
        <v>105</v>
      </c>
      <c r="X49" s="20" t="s">
        <v>106</v>
      </c>
      <c r="Y49" s="20" t="s">
        <v>107</v>
      </c>
      <c r="Z49" s="30" t="s">
        <v>108</v>
      </c>
      <c r="AA49" s="20" t="s">
        <v>109</v>
      </c>
      <c r="AB49" s="20" t="s">
        <v>110</v>
      </c>
      <c r="AC49" s="20" t="s">
        <v>111</v>
      </c>
      <c r="AD49" s="20" t="s">
        <v>112</v>
      </c>
      <c r="AE49" s="30" t="s">
        <v>113</v>
      </c>
      <c r="AF49" s="20" t="s">
        <v>114</v>
      </c>
      <c r="AG49" s="20" t="s">
        <v>115</v>
      </c>
    </row>
    <row r="50" spans="2:33" x14ac:dyDescent="0.25">
      <c r="B50" s="2" t="s">
        <v>148</v>
      </c>
      <c r="C50" s="51">
        <f>C14</f>
        <v>-21.152000000000005</v>
      </c>
      <c r="D50" s="33">
        <f>D14</f>
        <v>47.3</v>
      </c>
      <c r="E50" s="33">
        <f>E14</f>
        <v>114.72599999999986</v>
      </c>
      <c r="F50" s="33">
        <f>F14</f>
        <v>142.56299999999999</v>
      </c>
      <c r="G50" s="37">
        <f t="shared" ref="G50:H50" si="15">G14</f>
        <v>-11.494999999999946</v>
      </c>
      <c r="H50" s="37">
        <f t="shared" si="15"/>
        <v>66.240999999999985</v>
      </c>
      <c r="I50" s="33">
        <f>I14</f>
        <v>128.20099999999988</v>
      </c>
      <c r="J50" s="33">
        <f>J14</f>
        <v>180.3840000000001</v>
      </c>
      <c r="K50" s="33">
        <f t="shared" ref="K50:L50" si="16">K14</f>
        <v>55.602000000000032</v>
      </c>
      <c r="L50" s="37">
        <f t="shared" si="16"/>
        <v>58.99199999999999</v>
      </c>
      <c r="M50" s="33">
        <f>M14</f>
        <v>140.31499999999991</v>
      </c>
      <c r="N50" s="33">
        <f>N14</f>
        <v>160.46100000000004</v>
      </c>
      <c r="O50" s="33">
        <f t="shared" ref="O50:AG50" si="17">O14</f>
        <v>21.884999999999966</v>
      </c>
      <c r="P50" s="33">
        <f t="shared" si="17"/>
        <v>337.11200000000008</v>
      </c>
      <c r="Q50" s="33">
        <f t="shared" si="17"/>
        <v>64.795999999999964</v>
      </c>
      <c r="R50" s="33">
        <f t="shared" si="17"/>
        <v>133.31099999999989</v>
      </c>
      <c r="S50" s="33">
        <f t="shared" si="17"/>
        <v>136.523</v>
      </c>
      <c r="T50" s="33">
        <f t="shared" si="17"/>
        <v>2.4819999999999762</v>
      </c>
      <c r="U50" s="33">
        <f t="shared" si="17"/>
        <v>260.34099999999995</v>
      </c>
      <c r="V50" s="33">
        <f t="shared" si="17"/>
        <v>62.315000000000005</v>
      </c>
      <c r="W50" s="33">
        <f t="shared" si="17"/>
        <v>109.34600000000003</v>
      </c>
      <c r="X50" s="33">
        <f t="shared" si="17"/>
        <v>95.253000000000014</v>
      </c>
      <c r="Y50" s="33">
        <f t="shared" si="17"/>
        <v>-6.5889999999999684</v>
      </c>
      <c r="Z50" s="33">
        <f t="shared" si="17"/>
        <v>212.19999999999979</v>
      </c>
      <c r="AA50" s="33">
        <f t="shared" si="17"/>
        <v>47.481000000000158</v>
      </c>
      <c r="AB50" s="33">
        <f t="shared" si="17"/>
        <v>86.02200000000002</v>
      </c>
      <c r="AC50" s="33">
        <f t="shared" si="17"/>
        <v>76.47</v>
      </c>
      <c r="AD50" s="33">
        <f t="shared" si="17"/>
        <v>2.1689999999999987</v>
      </c>
      <c r="AE50" s="33">
        <f t="shared" si="17"/>
        <v>193.69299999999998</v>
      </c>
      <c r="AF50" s="33">
        <f t="shared" si="17"/>
        <v>43.405999999999942</v>
      </c>
      <c r="AG50" s="33">
        <f t="shared" si="17"/>
        <v>81.009</v>
      </c>
    </row>
    <row r="51" spans="2:33" x14ac:dyDescent="0.25">
      <c r="B51" s="2" t="s">
        <v>149</v>
      </c>
      <c r="C51" s="51">
        <v>29.911000000000001</v>
      </c>
      <c r="D51" s="33">
        <v>30.6</v>
      </c>
      <c r="E51" s="33">
        <v>32.375</v>
      </c>
      <c r="F51" s="33">
        <v>31.898</v>
      </c>
      <c r="G51" s="37">
        <v>30.297999999999998</v>
      </c>
      <c r="H51" s="37">
        <v>38.625999999999998</v>
      </c>
      <c r="I51" s="33">
        <v>25.814</v>
      </c>
      <c r="J51" s="33">
        <v>28.640999999999998</v>
      </c>
      <c r="K51" s="33">
        <v>28.122</v>
      </c>
      <c r="L51" s="37">
        <v>31</v>
      </c>
      <c r="M51" s="33">
        <v>28</v>
      </c>
      <c r="N51" s="33">
        <v>26</v>
      </c>
      <c r="O51" s="33">
        <v>23</v>
      </c>
      <c r="P51" s="33">
        <v>97</v>
      </c>
      <c r="Q51" s="33">
        <v>24</v>
      </c>
      <c r="R51" s="33">
        <v>25</v>
      </c>
      <c r="S51" s="33">
        <v>24</v>
      </c>
      <c r="T51" s="33">
        <v>25</v>
      </c>
      <c r="U51" s="33">
        <v>91</v>
      </c>
      <c r="V51" s="33">
        <v>24</v>
      </c>
      <c r="W51" s="33">
        <v>23</v>
      </c>
      <c r="X51" s="33">
        <v>23</v>
      </c>
      <c r="Y51" s="33">
        <v>21</v>
      </c>
      <c r="Z51" s="33">
        <v>36</v>
      </c>
      <c r="AA51" s="33">
        <v>10</v>
      </c>
      <c r="AB51" s="33">
        <v>10</v>
      </c>
      <c r="AC51" s="33">
        <v>8</v>
      </c>
      <c r="AD51" s="33">
        <v>8</v>
      </c>
      <c r="AE51" s="33">
        <v>27</v>
      </c>
      <c r="AF51" s="33">
        <v>7</v>
      </c>
      <c r="AG51" s="33">
        <v>8</v>
      </c>
    </row>
    <row r="52" spans="2:33" x14ac:dyDescent="0.25">
      <c r="B52" s="2" t="s">
        <v>150</v>
      </c>
      <c r="C52" s="51">
        <v>8.3610000000000007</v>
      </c>
      <c r="D52" s="33">
        <v>11.3</v>
      </c>
      <c r="E52" s="33">
        <v>11.747</v>
      </c>
      <c r="F52" s="33">
        <v>11.625999999999999</v>
      </c>
      <c r="G52" s="37">
        <v>11.446999999999999</v>
      </c>
      <c r="H52" s="37">
        <v>8.8230000000000004</v>
      </c>
      <c r="I52" s="33">
        <v>8.0760000000000005</v>
      </c>
      <c r="J52" s="33">
        <v>7.3209999999999997</v>
      </c>
      <c r="K52" s="33">
        <v>7.4029999999999996</v>
      </c>
      <c r="L52" s="37">
        <v>7</v>
      </c>
      <c r="M52" s="33">
        <v>7</v>
      </c>
      <c r="N52" s="33">
        <v>6</v>
      </c>
      <c r="O52" s="33">
        <v>5</v>
      </c>
      <c r="P52" s="33">
        <v>21</v>
      </c>
      <c r="Q52" s="33">
        <v>5</v>
      </c>
      <c r="R52" s="33">
        <v>5</v>
      </c>
      <c r="S52" s="33">
        <v>5</v>
      </c>
      <c r="T52" s="33">
        <v>5</v>
      </c>
      <c r="U52" s="33">
        <v>19</v>
      </c>
      <c r="V52" s="33">
        <v>5</v>
      </c>
      <c r="W52" s="33">
        <v>5</v>
      </c>
      <c r="X52" s="33">
        <v>5</v>
      </c>
      <c r="Y52" s="33">
        <v>4</v>
      </c>
      <c r="Z52" s="33">
        <v>27</v>
      </c>
      <c r="AA52" s="33">
        <v>4</v>
      </c>
      <c r="AB52" s="33">
        <v>6</v>
      </c>
      <c r="AC52" s="33">
        <v>9</v>
      </c>
      <c r="AD52" s="33">
        <v>7</v>
      </c>
      <c r="AE52" s="33">
        <v>13</v>
      </c>
      <c r="AF52" s="33">
        <v>5</v>
      </c>
      <c r="AG52" s="33">
        <v>5</v>
      </c>
    </row>
    <row r="53" spans="2:33" x14ac:dyDescent="0.25">
      <c r="B53" s="2" t="s">
        <v>151</v>
      </c>
      <c r="C53" s="51">
        <v>0</v>
      </c>
      <c r="D53" s="33">
        <v>0</v>
      </c>
      <c r="E53" s="33">
        <v>0</v>
      </c>
      <c r="F53" s="33">
        <v>0</v>
      </c>
      <c r="G53" s="37">
        <v>0</v>
      </c>
      <c r="H53" s="37">
        <v>0</v>
      </c>
      <c r="I53" s="33">
        <v>0</v>
      </c>
      <c r="J53" s="33">
        <v>0</v>
      </c>
      <c r="K53" s="33">
        <v>0</v>
      </c>
      <c r="L53" s="37">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row>
    <row r="54" spans="2:33" x14ac:dyDescent="0.25">
      <c r="B54" s="38" t="s">
        <v>152</v>
      </c>
      <c r="C54" s="62">
        <f t="shared" ref="C54" si="18">SUM(C50:C53)</f>
        <v>17.119999999999997</v>
      </c>
      <c r="D54" s="39">
        <f t="shared" ref="D54:K54" si="19">SUM(D50:D53)</f>
        <v>89.2</v>
      </c>
      <c r="E54" s="39">
        <f t="shared" si="19"/>
        <v>158.84799999999984</v>
      </c>
      <c r="F54" s="39">
        <f t="shared" si="19"/>
        <v>186.08699999999999</v>
      </c>
      <c r="G54" s="40">
        <f t="shared" si="19"/>
        <v>30.250000000000053</v>
      </c>
      <c r="H54" s="40">
        <f t="shared" si="19"/>
        <v>113.69</v>
      </c>
      <c r="I54" s="39">
        <f t="shared" si="19"/>
        <v>162.09099999999987</v>
      </c>
      <c r="J54" s="39">
        <f t="shared" si="19"/>
        <v>216.34600000000009</v>
      </c>
      <c r="K54" s="39">
        <f t="shared" si="19"/>
        <v>91.127000000000038</v>
      </c>
      <c r="L54" s="40">
        <f>SUM(L50:L53)</f>
        <v>96.99199999999999</v>
      </c>
      <c r="M54" s="39">
        <f>SUM(M50:M53)</f>
        <v>175.31499999999991</v>
      </c>
      <c r="N54" s="39">
        <f>SUM(N50:N53)</f>
        <v>192.46100000000004</v>
      </c>
      <c r="O54" s="39">
        <f t="shared" ref="O54:AG54" si="20">SUM(O50:O53)</f>
        <v>49.884999999999962</v>
      </c>
      <c r="P54" s="39">
        <f t="shared" si="20"/>
        <v>455.11200000000008</v>
      </c>
      <c r="Q54" s="39">
        <f>SUM(Q50:Q53)-1</f>
        <v>92.795999999999964</v>
      </c>
      <c r="R54" s="39">
        <f>SUM(R50:R53)+1</f>
        <v>164.31099999999989</v>
      </c>
      <c r="S54" s="39">
        <f t="shared" si="20"/>
        <v>165.523</v>
      </c>
      <c r="T54" s="39">
        <f t="shared" si="20"/>
        <v>32.481999999999978</v>
      </c>
      <c r="U54" s="39">
        <f>SUM(U50:U53)+1</f>
        <v>371.34099999999995</v>
      </c>
      <c r="V54" s="39">
        <f t="shared" si="20"/>
        <v>91.314999999999998</v>
      </c>
      <c r="W54" s="39">
        <f t="shared" si="20"/>
        <v>137.34600000000003</v>
      </c>
      <c r="X54" s="39">
        <f>SUM(X50:X53)+1</f>
        <v>124.25300000000001</v>
      </c>
      <c r="Y54" s="39">
        <f t="shared" si="20"/>
        <v>18.41100000000003</v>
      </c>
      <c r="Z54" s="39">
        <f>SUM(Z50:Z53)-1</f>
        <v>274.19999999999982</v>
      </c>
      <c r="AA54" s="39">
        <f t="shared" si="20"/>
        <v>61.481000000000158</v>
      </c>
      <c r="AB54" s="39">
        <f t="shared" si="20"/>
        <v>102.02200000000002</v>
      </c>
      <c r="AC54" s="39">
        <f>SUM(AC50:AC53)+1</f>
        <v>94.47</v>
      </c>
      <c r="AD54" s="39">
        <f t="shared" si="20"/>
        <v>17.168999999999997</v>
      </c>
      <c r="AE54" s="39">
        <f t="shared" si="20"/>
        <v>233.69299999999998</v>
      </c>
      <c r="AF54" s="39">
        <f>SUM(AF50:AF53)+1</f>
        <v>56.405999999999942</v>
      </c>
      <c r="AG54" s="39">
        <f t="shared" si="20"/>
        <v>94.009</v>
      </c>
    </row>
    <row r="55" spans="2:33" x14ac:dyDescent="0.25">
      <c r="B55" s="41" t="s">
        <v>153</v>
      </c>
      <c r="C55" s="42">
        <f t="shared" ref="C55:K55" si="21">C50/C4</f>
        <v>-2.6322044338806729E-2</v>
      </c>
      <c r="D55" s="43">
        <f t="shared" si="21"/>
        <v>4.5133587786259539E-2</v>
      </c>
      <c r="E55" s="43">
        <f t="shared" si="21"/>
        <v>9.4656619552599144E-2</v>
      </c>
      <c r="F55" s="43">
        <f t="shared" si="21"/>
        <v>0.11031982480441394</v>
      </c>
      <c r="G55" s="43">
        <f t="shared" si="21"/>
        <v>-1.2616091086092277E-2</v>
      </c>
      <c r="H55" s="43">
        <f t="shared" si="21"/>
        <v>6.3370869930000337E-2</v>
      </c>
      <c r="I55" s="43">
        <f t="shared" si="21"/>
        <v>0.1132986075515318</v>
      </c>
      <c r="J55" s="43">
        <f t="shared" si="21"/>
        <v>0.14375770056535905</v>
      </c>
      <c r="K55" s="43">
        <f t="shared" si="21"/>
        <v>6.0981882671129771E-2</v>
      </c>
      <c r="L55" s="43">
        <f>L50/L4</f>
        <v>6.6298119013395149E-2</v>
      </c>
      <c r="M55" s="43">
        <f>M50/M4</f>
        <v>0.13992181968668035</v>
      </c>
      <c r="N55" s="44">
        <f>N50/N4</f>
        <v>0.1503351743328134</v>
      </c>
      <c r="O55" s="44">
        <f t="shared" ref="O55:AG55" si="22">O50/O4</f>
        <v>3.1107017521416674E-2</v>
      </c>
      <c r="P55" s="44">
        <f t="shared" si="22"/>
        <v>0.1020671881566311</v>
      </c>
      <c r="Q55" s="44">
        <f t="shared" si="22"/>
        <v>8.4291207676176844E-2</v>
      </c>
      <c r="R55" s="44">
        <f t="shared" si="22"/>
        <v>0.14559006618177039</v>
      </c>
      <c r="S55" s="44">
        <f t="shared" si="22"/>
        <v>0.1439085296501767</v>
      </c>
      <c r="T55" s="44">
        <f t="shared" si="22"/>
        <v>3.7056446134528581E-3</v>
      </c>
      <c r="U55" s="44">
        <f t="shared" si="22"/>
        <v>8.3398710230477971E-2</v>
      </c>
      <c r="V55" s="44">
        <f t="shared" si="22"/>
        <v>8.170315982693066E-2</v>
      </c>
      <c r="W55" s="44">
        <f t="shared" si="22"/>
        <v>0.12141124219292158</v>
      </c>
      <c r="X55" s="44">
        <f t="shared" si="22"/>
        <v>0.10714056737157879</v>
      </c>
      <c r="Y55" s="44">
        <f t="shared" si="22"/>
        <v>-1.1574452238037717E-2</v>
      </c>
      <c r="Z55" s="44">
        <f t="shared" si="22"/>
        <v>7.9187968802477818E-2</v>
      </c>
      <c r="AA55" s="44">
        <f t="shared" si="22"/>
        <v>6.8615649183147276E-2</v>
      </c>
      <c r="AB55" s="44">
        <f t="shared" si="22"/>
        <v>0.11063197140766333</v>
      </c>
      <c r="AC55" s="44">
        <f t="shared" si="22"/>
        <v>0.1038828013986888</v>
      </c>
      <c r="AD55" s="44">
        <f t="shared" si="22"/>
        <v>4.5759590210105901E-3</v>
      </c>
      <c r="AE55" s="44">
        <f t="shared" si="22"/>
        <v>8.8574565605394964E-2</v>
      </c>
      <c r="AF55" s="44">
        <f t="shared" si="22"/>
        <v>7.7847962781621705E-2</v>
      </c>
      <c r="AG55" s="44">
        <f t="shared" si="22"/>
        <v>0.12536754919742732</v>
      </c>
    </row>
    <row r="56" spans="2:33" x14ac:dyDescent="0.25">
      <c r="B56" s="41" t="s">
        <v>154</v>
      </c>
      <c r="C56" s="42">
        <f t="shared" ref="C56" si="23">C54/C4</f>
        <v>2.1304529079064438E-2</v>
      </c>
      <c r="D56" s="43">
        <f>D54/D4</f>
        <v>8.5114503816793891E-2</v>
      </c>
      <c r="E56" s="43">
        <f>E54/E4</f>
        <v>0.13106021915425686</v>
      </c>
      <c r="F56" s="43">
        <f>F54/F4</f>
        <v>0.14400009285985127</v>
      </c>
      <c r="G56" s="43">
        <f t="shared" ref="G56:H56" si="24">G54/G4</f>
        <v>3.320023970024305E-2</v>
      </c>
      <c r="H56" s="43">
        <f t="shared" si="24"/>
        <v>0.1087639709898966</v>
      </c>
      <c r="I56" s="43">
        <f>I54/I4</f>
        <v>0.14324915247646541</v>
      </c>
      <c r="J56" s="43">
        <f>J54/J4</f>
        <v>0.17241775039090587</v>
      </c>
      <c r="K56" s="43">
        <f t="shared" ref="K56:L56" si="25">K54/K4</f>
        <v>9.9944175068739288E-2</v>
      </c>
      <c r="L56" s="43">
        <f t="shared" si="25"/>
        <v>0.10900439312698709</v>
      </c>
      <c r="M56" s="43">
        <f>M54/M4</f>
        <v>0.17482374527577499</v>
      </c>
      <c r="N56" s="44">
        <f>N54/N4</f>
        <v>0.18031582744260349</v>
      </c>
      <c r="O56" s="44">
        <f t="shared" ref="O56:AG56" si="26">O54/O4</f>
        <v>7.0905806216855022E-2</v>
      </c>
      <c r="P56" s="44">
        <f t="shared" si="26"/>
        <v>0.13779397392065748</v>
      </c>
      <c r="Q56" s="44">
        <f t="shared" si="26"/>
        <v>0.12071558286805525</v>
      </c>
      <c r="R56" s="44">
        <f t="shared" si="26"/>
        <v>0.17944542734202637</v>
      </c>
      <c r="S56" s="44">
        <f t="shared" si="26"/>
        <v>0.17447735219183727</v>
      </c>
      <c r="T56" s="44">
        <f t="shared" si="26"/>
        <v>4.8495869594752945E-2</v>
      </c>
      <c r="U56" s="44">
        <f t="shared" si="26"/>
        <v>0.11895690826913902</v>
      </c>
      <c r="V56" s="44">
        <f t="shared" si="26"/>
        <v>0.11972597351514359</v>
      </c>
      <c r="W56" s="44">
        <f t="shared" si="26"/>
        <v>0.15250076335877863</v>
      </c>
      <c r="X56" s="44">
        <f t="shared" si="26"/>
        <v>0.13975976523175943</v>
      </c>
      <c r="Y56" s="44">
        <f t="shared" si="26"/>
        <v>3.2341362900973405E-2</v>
      </c>
      <c r="Z56" s="44">
        <f t="shared" si="26"/>
        <v>0.10232488711422914</v>
      </c>
      <c r="AA56" s="44">
        <f t="shared" si="26"/>
        <v>8.88473016033587E-2</v>
      </c>
      <c r="AB56" s="44">
        <f t="shared" si="26"/>
        <v>0.13120939976927562</v>
      </c>
      <c r="AC56" s="44">
        <f t="shared" si="26"/>
        <v>0.12833540274792901</v>
      </c>
      <c r="AD56" s="44">
        <f t="shared" si="26"/>
        <v>3.6221595404209703E-2</v>
      </c>
      <c r="AE56" s="44">
        <f t="shared" si="26"/>
        <v>0.10686630884968257</v>
      </c>
      <c r="AF56" s="44">
        <f t="shared" si="26"/>
        <v>0.10116325366677775</v>
      </c>
      <c r="AG56" s="44">
        <f t="shared" si="26"/>
        <v>0.14548603158292223</v>
      </c>
    </row>
    <row r="57" spans="2:33" x14ac:dyDescent="0.25">
      <c r="C57" s="36"/>
    </row>
    <row r="58" spans="2:33" x14ac:dyDescent="0.25">
      <c r="C58" s="36"/>
    </row>
    <row r="59" spans="2:33" x14ac:dyDescent="0.25">
      <c r="B59" s="18" t="s">
        <v>155</v>
      </c>
      <c r="C59" s="19" t="s">
        <v>325</v>
      </c>
      <c r="D59" s="20" t="s">
        <v>322</v>
      </c>
      <c r="E59" s="20" t="s">
        <v>87</v>
      </c>
      <c r="F59" s="20" t="s">
        <v>88</v>
      </c>
      <c r="G59" s="20" t="s">
        <v>89</v>
      </c>
      <c r="H59" s="20" t="s">
        <v>90</v>
      </c>
      <c r="I59" s="20" t="s">
        <v>91</v>
      </c>
      <c r="J59" s="20" t="s">
        <v>92</v>
      </c>
      <c r="K59" s="20" t="s">
        <v>93</v>
      </c>
      <c r="L59" s="20" t="s">
        <v>94</v>
      </c>
      <c r="M59" s="20" t="s">
        <v>95</v>
      </c>
      <c r="N59" s="20" t="s">
        <v>96</v>
      </c>
      <c r="O59" s="20" t="s">
        <v>97</v>
      </c>
      <c r="P59" s="30" t="s">
        <v>98</v>
      </c>
      <c r="Q59" s="20" t="s">
        <v>99</v>
      </c>
      <c r="R59" s="20" t="s">
        <v>100</v>
      </c>
      <c r="S59" s="20" t="s">
        <v>101</v>
      </c>
      <c r="T59" s="20" t="s">
        <v>102</v>
      </c>
      <c r="U59" s="30" t="s">
        <v>103</v>
      </c>
      <c r="V59" s="20" t="s">
        <v>104</v>
      </c>
      <c r="W59" s="20" t="s">
        <v>105</v>
      </c>
      <c r="X59" s="20" t="s">
        <v>106</v>
      </c>
      <c r="Y59" s="20" t="s">
        <v>107</v>
      </c>
      <c r="Z59" s="30" t="s">
        <v>108</v>
      </c>
      <c r="AA59" s="20" t="s">
        <v>109</v>
      </c>
      <c r="AB59" s="20" t="s">
        <v>110</v>
      </c>
      <c r="AC59" s="20" t="s">
        <v>111</v>
      </c>
      <c r="AD59" s="20" t="s">
        <v>112</v>
      </c>
      <c r="AE59" s="30" t="s">
        <v>113</v>
      </c>
      <c r="AF59" s="20" t="s">
        <v>114</v>
      </c>
      <c r="AG59" s="20" t="s">
        <v>115</v>
      </c>
    </row>
    <row r="60" spans="2:33" x14ac:dyDescent="0.25">
      <c r="B60" s="2" t="s">
        <v>156</v>
      </c>
      <c r="C60" s="64">
        <f t="shared" ref="C60" si="27">C6</f>
        <v>190.572</v>
      </c>
      <c r="D60" s="21">
        <f>D6</f>
        <v>257.5</v>
      </c>
      <c r="E60" s="21">
        <f>E6</f>
        <v>306.45199999999988</v>
      </c>
      <c r="F60" s="21">
        <f>F6</f>
        <v>348.88099999999997</v>
      </c>
      <c r="G60" s="45">
        <f t="shared" ref="G60:H60" si="28">G6</f>
        <v>201.28600000000006</v>
      </c>
      <c r="H60" s="45">
        <f t="shared" si="28"/>
        <v>251.73599999999999</v>
      </c>
      <c r="I60" s="21">
        <f>I6</f>
        <v>316.69199999999989</v>
      </c>
      <c r="J60" s="21">
        <f>J6</f>
        <v>378.56900000000007</v>
      </c>
      <c r="K60" s="21">
        <f t="shared" ref="K60:L60" si="29">K6</f>
        <v>237.27700000000004</v>
      </c>
      <c r="L60" s="45">
        <f t="shared" si="29"/>
        <v>232.29399999999998</v>
      </c>
      <c r="M60" s="21">
        <f>M6</f>
        <v>298.38299999999992</v>
      </c>
      <c r="N60" s="21">
        <f>N6</f>
        <v>327.00800000000004</v>
      </c>
      <c r="O60" s="21">
        <f t="shared" ref="O60:AG60" si="30">O6</f>
        <v>183.45799999999997</v>
      </c>
      <c r="P60" s="21">
        <f t="shared" si="30"/>
        <v>929.21500000000015</v>
      </c>
      <c r="Q60" s="21">
        <f t="shared" si="30"/>
        <v>206.77599999999995</v>
      </c>
      <c r="R60" s="21">
        <f t="shared" si="30"/>
        <v>282.64899999999989</v>
      </c>
      <c r="S60" s="21">
        <f t="shared" si="30"/>
        <v>281.31799999999998</v>
      </c>
      <c r="T60" s="21">
        <f t="shared" si="30"/>
        <v>158.47199999999998</v>
      </c>
      <c r="U60" s="21">
        <f t="shared" si="30"/>
        <v>813.31</v>
      </c>
      <c r="V60" s="21">
        <f t="shared" si="30"/>
        <v>199.63499999999999</v>
      </c>
      <c r="W60" s="21">
        <f t="shared" si="30"/>
        <v>243.44100000000003</v>
      </c>
      <c r="X60" s="21">
        <f t="shared" si="30"/>
        <v>237.8</v>
      </c>
      <c r="Y60" s="21">
        <f t="shared" si="30"/>
        <v>132.44100000000003</v>
      </c>
      <c r="Z60" s="21">
        <f t="shared" si="30"/>
        <v>679.79999999999973</v>
      </c>
      <c r="AA60" s="21">
        <f t="shared" si="30"/>
        <v>174.35800000000017</v>
      </c>
      <c r="AB60" s="21">
        <f t="shared" si="30"/>
        <v>201.26900000000001</v>
      </c>
      <c r="AC60" s="21">
        <f t="shared" si="30"/>
        <v>195.58600000000001</v>
      </c>
      <c r="AD60" s="21">
        <f t="shared" si="30"/>
        <v>108.53100000000001</v>
      </c>
      <c r="AE60" s="21">
        <f t="shared" si="30"/>
        <v>584.077</v>
      </c>
      <c r="AF60" s="21">
        <f t="shared" si="30"/>
        <v>136.61699999999996</v>
      </c>
      <c r="AG60" s="21">
        <f t="shared" si="30"/>
        <v>171.43799999999999</v>
      </c>
    </row>
    <row r="61" spans="2:33" x14ac:dyDescent="0.25">
      <c r="B61" s="2" t="s">
        <v>116</v>
      </c>
      <c r="C61" s="64">
        <f t="shared" ref="C61" si="31">C4</f>
        <v>803.58500000000004</v>
      </c>
      <c r="D61" s="21">
        <f>D4</f>
        <v>1048</v>
      </c>
      <c r="E61" s="21">
        <f>E4</f>
        <v>1212.0229999999999</v>
      </c>
      <c r="F61" s="21">
        <f>F4</f>
        <v>1292.27</v>
      </c>
      <c r="G61" s="45">
        <f t="shared" ref="G61:H61" si="32">G4</f>
        <v>911.13800000000003</v>
      </c>
      <c r="H61" s="45">
        <f t="shared" si="32"/>
        <v>1045.2909999999999</v>
      </c>
      <c r="I61" s="21">
        <f>I4</f>
        <v>1131.5319999999999</v>
      </c>
      <c r="J61" s="21">
        <f>J4</f>
        <v>1254.778</v>
      </c>
      <c r="K61" s="21">
        <f t="shared" ref="K61:L61" si="33">K4</f>
        <v>911.779</v>
      </c>
      <c r="L61" s="45">
        <f t="shared" si="33"/>
        <v>889.79899999999998</v>
      </c>
      <c r="M61" s="21">
        <f>M4</f>
        <v>1002.81</v>
      </c>
      <c r="N61" s="21">
        <f>N4</f>
        <v>1067.355</v>
      </c>
      <c r="O61" s="21">
        <f t="shared" ref="O61:AG61" si="34">O4</f>
        <v>703.53899999999999</v>
      </c>
      <c r="P61" s="21">
        <f t="shared" si="34"/>
        <v>3302.8440000000001</v>
      </c>
      <c r="Q61" s="21">
        <f t="shared" si="34"/>
        <v>768.71600000000001</v>
      </c>
      <c r="R61" s="21">
        <f t="shared" si="34"/>
        <v>915.66000000000008</v>
      </c>
      <c r="S61" s="21">
        <f t="shared" si="34"/>
        <v>948.67900000000009</v>
      </c>
      <c r="T61" s="21">
        <f t="shared" si="34"/>
        <v>669.78899999999999</v>
      </c>
      <c r="U61" s="21">
        <f t="shared" si="34"/>
        <v>3121.643</v>
      </c>
      <c r="V61" s="21">
        <f t="shared" si="34"/>
        <v>762.69999999999982</v>
      </c>
      <c r="W61" s="21">
        <f t="shared" si="34"/>
        <v>900.62500000000023</v>
      </c>
      <c r="X61" s="21">
        <f t="shared" si="34"/>
        <v>889.04700000000003</v>
      </c>
      <c r="Y61" s="21">
        <f t="shared" si="34"/>
        <v>569.27099999999996</v>
      </c>
      <c r="Z61" s="21">
        <f t="shared" si="34"/>
        <v>2679.7</v>
      </c>
      <c r="AA61" s="21">
        <f t="shared" si="34"/>
        <v>691.9849999999999</v>
      </c>
      <c r="AB61" s="21">
        <f t="shared" si="34"/>
        <v>777.55099999999993</v>
      </c>
      <c r="AC61" s="21">
        <f t="shared" si="34"/>
        <v>736.11799999999994</v>
      </c>
      <c r="AD61" s="21">
        <f t="shared" si="34"/>
        <v>473.99900000000002</v>
      </c>
      <c r="AE61" s="21">
        <f t="shared" si="34"/>
        <v>2186.779</v>
      </c>
      <c r="AF61" s="21">
        <f t="shared" si="34"/>
        <v>557.57400000000007</v>
      </c>
      <c r="AG61" s="21">
        <f t="shared" si="34"/>
        <v>646.17199999999991</v>
      </c>
    </row>
    <row r="62" spans="2:33" x14ac:dyDescent="0.25">
      <c r="B62" s="38" t="s">
        <v>157</v>
      </c>
      <c r="C62" s="46">
        <f t="shared" ref="C62" si="35">C60/C61</f>
        <v>0.23715226142847365</v>
      </c>
      <c r="D62" s="47">
        <f>D60/D61</f>
        <v>0.24570610687022901</v>
      </c>
      <c r="E62" s="47">
        <f>E60/E61</f>
        <v>0.25284338663540207</v>
      </c>
      <c r="F62" s="47">
        <f>F60/F61</f>
        <v>0.26997531475620418</v>
      </c>
      <c r="G62" s="47">
        <f t="shared" ref="G62:H62" si="36">G60/G61</f>
        <v>0.22091713878687977</v>
      </c>
      <c r="H62" s="47">
        <f t="shared" si="36"/>
        <v>0.24082863049619677</v>
      </c>
      <c r="I62" s="47">
        <f>I60/I61</f>
        <v>0.27987896055966593</v>
      </c>
      <c r="J62" s="47">
        <f>J60/J61</f>
        <v>0.3017019743731561</v>
      </c>
      <c r="K62" s="47">
        <f t="shared" ref="K62:L62" si="37">K60/K61</f>
        <v>0.26023521050605469</v>
      </c>
      <c r="L62" s="47">
        <f t="shared" si="37"/>
        <v>0.26106345365638756</v>
      </c>
      <c r="M62" s="47">
        <f>M60/M61</f>
        <v>0.29754689323002359</v>
      </c>
      <c r="N62" s="48">
        <f>N60/N61</f>
        <v>0.30637229412894496</v>
      </c>
      <c r="O62" s="48">
        <f t="shared" ref="O62:AG62" si="38">O60/O61</f>
        <v>0.26076450630313314</v>
      </c>
      <c r="P62" s="48">
        <f t="shared" si="38"/>
        <v>0.28133784096372705</v>
      </c>
      <c r="Q62" s="48">
        <f t="shared" si="38"/>
        <v>0.2689888073098517</v>
      </c>
      <c r="R62" s="48">
        <f t="shared" si="38"/>
        <v>0.30868335408339326</v>
      </c>
      <c r="S62" s="48">
        <f t="shared" si="38"/>
        <v>0.29653655240602983</v>
      </c>
      <c r="T62" s="48">
        <f t="shared" si="38"/>
        <v>0.23659988444121952</v>
      </c>
      <c r="U62" s="48">
        <f t="shared" si="38"/>
        <v>0.26053908150291366</v>
      </c>
      <c r="V62" s="48">
        <f t="shared" si="38"/>
        <v>0.26174773829815134</v>
      </c>
      <c r="W62" s="48">
        <f t="shared" si="38"/>
        <v>0.27030229007633583</v>
      </c>
      <c r="X62" s="48">
        <f t="shared" si="38"/>
        <v>0.26747742245348111</v>
      </c>
      <c r="Y62" s="48">
        <f t="shared" si="38"/>
        <v>0.23265017891303094</v>
      </c>
      <c r="Z62" s="48">
        <f t="shared" si="38"/>
        <v>0.25368511400529903</v>
      </c>
      <c r="AA62" s="48">
        <f t="shared" si="38"/>
        <v>0.25196788947737336</v>
      </c>
      <c r="AB62" s="48">
        <f t="shared" si="38"/>
        <v>0.25884990180708406</v>
      </c>
      <c r="AC62" s="48">
        <f t="shared" si="38"/>
        <v>0.26569924930513861</v>
      </c>
      <c r="AD62" s="48">
        <f t="shared" si="38"/>
        <v>0.22896883748699892</v>
      </c>
      <c r="AE62" s="48">
        <f t="shared" si="38"/>
        <v>0.26709466297234424</v>
      </c>
      <c r="AF62" s="48">
        <f t="shared" si="38"/>
        <v>0.24502039191210484</v>
      </c>
      <c r="AG62" s="48">
        <f t="shared" si="38"/>
        <v>0.26531326024649787</v>
      </c>
    </row>
    <row r="63" spans="2:33" x14ac:dyDescent="0.25">
      <c r="C63" s="36"/>
    </row>
    <row r="64" spans="2:33" x14ac:dyDescent="0.25">
      <c r="C64" s="36"/>
    </row>
    <row r="65" spans="2:33" x14ac:dyDescent="0.25">
      <c r="B65" s="18" t="s">
        <v>44</v>
      </c>
      <c r="C65" s="19" t="s">
        <v>325</v>
      </c>
      <c r="D65" s="20" t="s">
        <v>322</v>
      </c>
      <c r="E65" s="20" t="s">
        <v>87</v>
      </c>
      <c r="F65" s="20" t="s">
        <v>88</v>
      </c>
      <c r="G65" s="20" t="s">
        <v>89</v>
      </c>
      <c r="H65" s="20" t="s">
        <v>90</v>
      </c>
      <c r="I65" s="20" t="s">
        <v>91</v>
      </c>
      <c r="J65" s="20" t="s">
        <v>92</v>
      </c>
      <c r="K65" s="20" t="s">
        <v>93</v>
      </c>
      <c r="L65" s="20" t="s">
        <v>94</v>
      </c>
      <c r="M65" s="20" t="s">
        <v>95</v>
      </c>
      <c r="N65" s="20" t="s">
        <v>96</v>
      </c>
      <c r="O65" s="20" t="s">
        <v>97</v>
      </c>
      <c r="P65" s="30" t="s">
        <v>98</v>
      </c>
      <c r="Q65" s="20" t="s">
        <v>99</v>
      </c>
      <c r="R65" s="20" t="s">
        <v>100</v>
      </c>
      <c r="S65" s="20" t="s">
        <v>101</v>
      </c>
      <c r="T65" s="20" t="s">
        <v>102</v>
      </c>
      <c r="U65" s="30" t="s">
        <v>103</v>
      </c>
      <c r="V65" s="20" t="s">
        <v>104</v>
      </c>
      <c r="W65" s="20" t="s">
        <v>105</v>
      </c>
      <c r="X65" s="20" t="s">
        <v>106</v>
      </c>
      <c r="Y65" s="20" t="s">
        <v>107</v>
      </c>
      <c r="Z65" s="30" t="s">
        <v>108</v>
      </c>
      <c r="AA65" s="20" t="s">
        <v>109</v>
      </c>
      <c r="AB65" s="20" t="s">
        <v>110</v>
      </c>
      <c r="AC65" s="20" t="s">
        <v>111</v>
      </c>
      <c r="AD65" s="20" t="s">
        <v>112</v>
      </c>
      <c r="AE65" s="30" t="s">
        <v>113</v>
      </c>
      <c r="AF65" s="20" t="s">
        <v>114</v>
      </c>
      <c r="AG65" s="20" t="s">
        <v>115</v>
      </c>
    </row>
    <row r="66" spans="2:33" x14ac:dyDescent="0.25">
      <c r="B66" s="2" t="s">
        <v>127</v>
      </c>
      <c r="C66" s="51">
        <f>C17</f>
        <v>-34.820000000000007</v>
      </c>
      <c r="D66" s="33">
        <f t="shared" ref="D66:K66" si="39">D17</f>
        <v>47.8</v>
      </c>
      <c r="E66" s="33">
        <f t="shared" si="39"/>
        <v>100.43999999999986</v>
      </c>
      <c r="F66" s="33">
        <f t="shared" si="39"/>
        <v>133.23299999999998</v>
      </c>
      <c r="G66" s="37">
        <f t="shared" si="39"/>
        <v>-25.013999999999946</v>
      </c>
      <c r="H66" s="37">
        <f t="shared" si="39"/>
        <v>57.019999999999982</v>
      </c>
      <c r="I66" s="33">
        <f t="shared" si="39"/>
        <v>128.86799999999988</v>
      </c>
      <c r="J66" s="33">
        <f t="shared" si="39"/>
        <v>174.86500000000009</v>
      </c>
      <c r="K66" s="33">
        <f t="shared" si="39"/>
        <v>51.79800000000003</v>
      </c>
      <c r="L66" s="37">
        <f>L17</f>
        <v>55.829999999999991</v>
      </c>
      <c r="M66" s="33">
        <f>M17</f>
        <v>112.67399999999992</v>
      </c>
      <c r="N66" s="33">
        <f>N17</f>
        <v>151.74700000000004</v>
      </c>
      <c r="O66" s="33">
        <f t="shared" ref="O66:AG66" si="40">O17</f>
        <v>14.367999999999967</v>
      </c>
      <c r="P66" s="33">
        <f t="shared" si="40"/>
        <v>320.82400000000007</v>
      </c>
      <c r="Q66" s="33">
        <f t="shared" si="40"/>
        <v>72.269999999999968</v>
      </c>
      <c r="R66" s="33">
        <f t="shared" si="40"/>
        <v>123.65899999999989</v>
      </c>
      <c r="S66" s="33">
        <f t="shared" si="40"/>
        <v>135.06399999999999</v>
      </c>
      <c r="T66" s="33">
        <f t="shared" si="40"/>
        <v>-10.169000000000024</v>
      </c>
      <c r="U66" s="33">
        <f t="shared" si="40"/>
        <v>232.62499999999994</v>
      </c>
      <c r="V66" s="33">
        <f t="shared" si="40"/>
        <v>63.500000000000007</v>
      </c>
      <c r="W66" s="33">
        <f t="shared" si="40"/>
        <v>98.652000000000029</v>
      </c>
      <c r="X66" s="33">
        <f t="shared" si="40"/>
        <v>83.614000000000019</v>
      </c>
      <c r="Y66" s="33">
        <f t="shared" si="40"/>
        <v>-13.156999999999968</v>
      </c>
      <c r="Z66" s="33">
        <f t="shared" si="40"/>
        <v>190.29999999999978</v>
      </c>
      <c r="AA66" s="33">
        <f t="shared" si="40"/>
        <v>39.323000000000157</v>
      </c>
      <c r="AB66" s="33">
        <f t="shared" si="40"/>
        <v>81.375000000000014</v>
      </c>
      <c r="AC66" s="33">
        <f t="shared" si="40"/>
        <v>71.298000000000002</v>
      </c>
      <c r="AD66" s="33">
        <f t="shared" si="40"/>
        <v>-1.7340000000000018</v>
      </c>
      <c r="AE66" s="33">
        <f t="shared" si="40"/>
        <v>174.15499999999997</v>
      </c>
      <c r="AF66" s="33">
        <f t="shared" si="40"/>
        <v>33.929999999999943</v>
      </c>
      <c r="AG66" s="33">
        <f t="shared" si="40"/>
        <v>77.674999999999997</v>
      </c>
    </row>
    <row r="67" spans="2:33" x14ac:dyDescent="0.25">
      <c r="B67" s="2" t="s">
        <v>158</v>
      </c>
      <c r="C67" s="51">
        <v>13.0930234</v>
      </c>
      <c r="D67" s="33">
        <v>17.899999999999999</v>
      </c>
      <c r="E67" s="33">
        <v>16.834337099999999</v>
      </c>
      <c r="F67" s="33">
        <v>13.257338499999999</v>
      </c>
      <c r="G67" s="37">
        <v>10.536567100000001</v>
      </c>
      <c r="H67" s="37">
        <v>10.461</v>
      </c>
      <c r="I67" s="33">
        <v>6.2370000000000001</v>
      </c>
      <c r="J67" s="33">
        <v>4.5519999999999996</v>
      </c>
      <c r="K67" s="33">
        <v>4.0819999999999999</v>
      </c>
      <c r="L67" s="37">
        <v>3.7383696</v>
      </c>
      <c r="M67" s="33">
        <v>4.3476303999999999</v>
      </c>
      <c r="N67" s="33">
        <v>3.7879999999999998</v>
      </c>
      <c r="O67" s="33">
        <v>3.8119999999999998</v>
      </c>
      <c r="P67" s="33">
        <v>22.966000000000001</v>
      </c>
      <c r="Q67" s="33">
        <v>5.1059999999999999</v>
      </c>
      <c r="R67" s="33">
        <v>4.6369999999999996</v>
      </c>
      <c r="S67" s="33">
        <v>7.4829999999999997</v>
      </c>
      <c r="T67" s="33">
        <v>5.74</v>
      </c>
      <c r="U67" s="33">
        <v>24.722364899999999</v>
      </c>
      <c r="V67" s="33">
        <v>6.4763649000000001</v>
      </c>
      <c r="W67" s="33">
        <v>6.3810000000000002</v>
      </c>
      <c r="X67" s="33">
        <v>6.2240000000000002</v>
      </c>
      <c r="Y67" s="33">
        <v>5.641</v>
      </c>
      <c r="Z67" s="33">
        <v>11.670999999999999</v>
      </c>
      <c r="AA67" s="33">
        <v>3.0209999999999999</v>
      </c>
      <c r="AB67" s="33">
        <v>3.8730000000000002</v>
      </c>
      <c r="AC67" s="33">
        <v>2.774</v>
      </c>
      <c r="AD67" s="33">
        <v>2.0030000000000001</v>
      </c>
      <c r="AE67" s="33">
        <v>8.4659999999999993</v>
      </c>
      <c r="AF67" s="33">
        <v>2.109</v>
      </c>
      <c r="AG67" s="33">
        <v>2.266</v>
      </c>
    </row>
    <row r="68" spans="2:33" x14ac:dyDescent="0.25">
      <c r="B68" s="2" t="s">
        <v>159</v>
      </c>
      <c r="C68" s="51">
        <f>SUM(C66:C67)</f>
        <v>-21.726976600000008</v>
      </c>
      <c r="D68" s="33">
        <f t="shared" ref="D68:K68" si="41">SUM(D66:D67)</f>
        <v>65.699999999999989</v>
      </c>
      <c r="E68" s="33">
        <f t="shared" si="41"/>
        <v>117.27433709999985</v>
      </c>
      <c r="F68" s="33">
        <f t="shared" si="41"/>
        <v>146.49033849999998</v>
      </c>
      <c r="G68" s="37">
        <f t="shared" si="41"/>
        <v>-14.477432899999945</v>
      </c>
      <c r="H68" s="37">
        <f t="shared" si="41"/>
        <v>67.48099999999998</v>
      </c>
      <c r="I68" s="33">
        <f t="shared" si="41"/>
        <v>135.10499999999988</v>
      </c>
      <c r="J68" s="33">
        <f t="shared" si="41"/>
        <v>179.41700000000009</v>
      </c>
      <c r="K68" s="33">
        <f t="shared" si="41"/>
        <v>55.880000000000031</v>
      </c>
      <c r="L68" s="37">
        <f>SUM(L66:L67)</f>
        <v>59.56836959999999</v>
      </c>
      <c r="M68" s="33">
        <f>SUM(M66:M67)</f>
        <v>117.02163039999992</v>
      </c>
      <c r="N68" s="33">
        <f>SUM(N66:N67)</f>
        <v>155.53500000000005</v>
      </c>
      <c r="O68" s="33">
        <f t="shared" ref="O68:AG68" si="42">SUM(O66:O67)</f>
        <v>18.179999999999968</v>
      </c>
      <c r="P68" s="33">
        <f t="shared" si="42"/>
        <v>343.79000000000008</v>
      </c>
      <c r="Q68" s="33">
        <f t="shared" si="42"/>
        <v>77.375999999999962</v>
      </c>
      <c r="R68" s="33">
        <f t="shared" si="42"/>
        <v>128.29599999999988</v>
      </c>
      <c r="S68" s="33">
        <f t="shared" si="42"/>
        <v>142.547</v>
      </c>
      <c r="T68" s="33">
        <f t="shared" si="42"/>
        <v>-4.4290000000000234</v>
      </c>
      <c r="U68" s="33">
        <f t="shared" si="42"/>
        <v>257.34736489999995</v>
      </c>
      <c r="V68" s="33">
        <f t="shared" si="42"/>
        <v>69.976364900000007</v>
      </c>
      <c r="W68" s="33">
        <f t="shared" si="42"/>
        <v>105.03300000000003</v>
      </c>
      <c r="X68" s="33">
        <f t="shared" si="42"/>
        <v>89.838000000000022</v>
      </c>
      <c r="Y68" s="33">
        <f t="shared" si="42"/>
        <v>-7.515999999999968</v>
      </c>
      <c r="Z68" s="33">
        <f t="shared" si="42"/>
        <v>201.97099999999978</v>
      </c>
      <c r="AA68" s="33">
        <f t="shared" si="42"/>
        <v>42.344000000000158</v>
      </c>
      <c r="AB68" s="33">
        <f t="shared" si="42"/>
        <v>85.248000000000019</v>
      </c>
      <c r="AC68" s="33">
        <f t="shared" si="42"/>
        <v>74.072000000000003</v>
      </c>
      <c r="AD68" s="33">
        <f t="shared" si="42"/>
        <v>0.26899999999999835</v>
      </c>
      <c r="AE68" s="33">
        <f t="shared" si="42"/>
        <v>182.62099999999998</v>
      </c>
      <c r="AF68" s="33">
        <f t="shared" si="42"/>
        <v>36.038999999999945</v>
      </c>
      <c r="AG68" s="33">
        <f t="shared" si="42"/>
        <v>79.941000000000003</v>
      </c>
    </row>
    <row r="69" spans="2:33" x14ac:dyDescent="0.25">
      <c r="C69" s="51"/>
      <c r="D69" s="33"/>
      <c r="E69" s="33"/>
      <c r="F69" s="33"/>
      <c r="G69" s="37"/>
      <c r="H69" s="37"/>
      <c r="I69" s="33"/>
      <c r="J69" s="33"/>
      <c r="K69" s="33"/>
      <c r="L69" s="37"/>
      <c r="M69" s="33"/>
      <c r="N69" s="33"/>
      <c r="O69" s="33"/>
      <c r="P69" s="33"/>
      <c r="Q69" s="33"/>
      <c r="R69" s="33"/>
      <c r="S69" s="33"/>
      <c r="T69" s="33"/>
      <c r="U69" s="33"/>
      <c r="V69" s="33"/>
      <c r="W69" s="33"/>
      <c r="X69" s="33"/>
      <c r="Y69" s="33"/>
      <c r="Z69" s="33"/>
      <c r="AA69" s="33"/>
      <c r="AB69" s="33"/>
      <c r="AC69" s="33"/>
      <c r="AD69" s="33"/>
      <c r="AE69" s="33"/>
      <c r="AF69" s="33"/>
      <c r="AG69" s="33"/>
    </row>
    <row r="70" spans="2:33" x14ac:dyDescent="0.25">
      <c r="B70" s="2" t="s">
        <v>158</v>
      </c>
      <c r="C70" s="51">
        <f>C67</f>
        <v>13.0930234</v>
      </c>
      <c r="D70" s="33">
        <f t="shared" ref="D70:K70" si="43">D67</f>
        <v>17.899999999999999</v>
      </c>
      <c r="E70" s="33">
        <f t="shared" si="43"/>
        <v>16.834337099999999</v>
      </c>
      <c r="F70" s="33">
        <f t="shared" si="43"/>
        <v>13.257338499999999</v>
      </c>
      <c r="G70" s="37">
        <f t="shared" si="43"/>
        <v>10.536567100000001</v>
      </c>
      <c r="H70" s="37">
        <f t="shared" si="43"/>
        <v>10.461</v>
      </c>
      <c r="I70" s="33">
        <f t="shared" si="43"/>
        <v>6.2370000000000001</v>
      </c>
      <c r="J70" s="33">
        <f t="shared" si="43"/>
        <v>4.5519999999999996</v>
      </c>
      <c r="K70" s="33">
        <f t="shared" si="43"/>
        <v>4.0819999999999999</v>
      </c>
      <c r="L70" s="37">
        <f>L67</f>
        <v>3.7383696</v>
      </c>
      <c r="M70" s="33">
        <f>M67</f>
        <v>4.3476303999999999</v>
      </c>
      <c r="N70" s="33">
        <f>N67</f>
        <v>3.7879999999999998</v>
      </c>
      <c r="O70" s="33">
        <f t="shared" ref="O70:AG70" si="44">O67</f>
        <v>3.8119999999999998</v>
      </c>
      <c r="P70" s="33">
        <f t="shared" si="44"/>
        <v>22.966000000000001</v>
      </c>
      <c r="Q70" s="33">
        <f t="shared" si="44"/>
        <v>5.1059999999999999</v>
      </c>
      <c r="R70" s="33">
        <f t="shared" si="44"/>
        <v>4.6369999999999996</v>
      </c>
      <c r="S70" s="33">
        <f t="shared" si="44"/>
        <v>7.4829999999999997</v>
      </c>
      <c r="T70" s="33">
        <f t="shared" si="44"/>
        <v>5.74</v>
      </c>
      <c r="U70" s="33">
        <f t="shared" si="44"/>
        <v>24.722364899999999</v>
      </c>
      <c r="V70" s="33">
        <f t="shared" si="44"/>
        <v>6.4763649000000001</v>
      </c>
      <c r="W70" s="33">
        <f t="shared" si="44"/>
        <v>6.3810000000000002</v>
      </c>
      <c r="X70" s="33">
        <f t="shared" si="44"/>
        <v>6.2240000000000002</v>
      </c>
      <c r="Y70" s="33">
        <f t="shared" si="44"/>
        <v>5.641</v>
      </c>
      <c r="Z70" s="33">
        <f t="shared" si="44"/>
        <v>11.670999999999999</v>
      </c>
      <c r="AA70" s="33">
        <f t="shared" si="44"/>
        <v>3.0209999999999999</v>
      </c>
      <c r="AB70" s="33">
        <f t="shared" si="44"/>
        <v>3.8730000000000002</v>
      </c>
      <c r="AC70" s="33">
        <f t="shared" si="44"/>
        <v>2.774</v>
      </c>
      <c r="AD70" s="33">
        <f t="shared" si="44"/>
        <v>2.0030000000000001</v>
      </c>
      <c r="AE70" s="33">
        <f t="shared" si="44"/>
        <v>8.4659999999999993</v>
      </c>
      <c r="AF70" s="33">
        <f t="shared" si="44"/>
        <v>2.109</v>
      </c>
      <c r="AG70" s="33">
        <f t="shared" si="44"/>
        <v>2.266</v>
      </c>
    </row>
    <row r="71" spans="2:33" x14ac:dyDescent="0.25">
      <c r="B71" s="38" t="s">
        <v>44</v>
      </c>
      <c r="C71" s="52">
        <f>C68/C70</f>
        <v>-1.6594315870542176</v>
      </c>
      <c r="D71" s="49">
        <f t="shared" ref="D71:K71" si="45">D68/D70</f>
        <v>3.6703910614525137</v>
      </c>
      <c r="E71" s="49">
        <f t="shared" si="45"/>
        <v>6.9663768999849633</v>
      </c>
      <c r="F71" s="49">
        <f t="shared" si="45"/>
        <v>11.049754707553102</v>
      </c>
      <c r="G71" s="50">
        <f t="shared" si="45"/>
        <v>-1.3740180044029657</v>
      </c>
      <c r="H71" s="50">
        <f t="shared" si="45"/>
        <v>6.4507217283242495</v>
      </c>
      <c r="I71" s="49">
        <f t="shared" si="45"/>
        <v>21.661856661856643</v>
      </c>
      <c r="J71" s="49">
        <f t="shared" si="45"/>
        <v>39.414982425307578</v>
      </c>
      <c r="K71" s="49">
        <f t="shared" si="45"/>
        <v>13.689367956883888</v>
      </c>
      <c r="L71" s="50">
        <f>L68/L70</f>
        <v>15.934317890879488</v>
      </c>
      <c r="M71" s="49">
        <f>M68/M70</f>
        <v>26.91618643571908</v>
      </c>
      <c r="N71" s="49">
        <f>N68/N70</f>
        <v>41.059926082365379</v>
      </c>
      <c r="O71" s="49">
        <f t="shared" ref="O71:AG71" si="46">O68/O70</f>
        <v>4.7691500524658892</v>
      </c>
      <c r="P71" s="49">
        <f>P68/P70</f>
        <v>14.969520160236874</v>
      </c>
      <c r="Q71" s="49">
        <f t="shared" si="46"/>
        <v>15.153936545240885</v>
      </c>
      <c r="R71" s="49">
        <f t="shared" si="46"/>
        <v>27.667888721155897</v>
      </c>
      <c r="S71" s="49">
        <f t="shared" si="46"/>
        <v>19.049445409595084</v>
      </c>
      <c r="T71" s="49">
        <f t="shared" si="46"/>
        <v>-0.77160278745645006</v>
      </c>
      <c r="U71" s="49">
        <f t="shared" si="46"/>
        <v>10.409496257374631</v>
      </c>
      <c r="V71" s="49">
        <f t="shared" si="46"/>
        <v>10.804882983045012</v>
      </c>
      <c r="W71" s="49">
        <f t="shared" si="46"/>
        <v>16.46027268453221</v>
      </c>
      <c r="X71" s="49">
        <f t="shared" si="46"/>
        <v>14.434125964010287</v>
      </c>
      <c r="Y71" s="49">
        <f t="shared" si="46"/>
        <v>-1.332387874490333</v>
      </c>
      <c r="Z71" s="49">
        <f t="shared" si="46"/>
        <v>17.305372290292159</v>
      </c>
      <c r="AA71" s="49">
        <f t="shared" si="46"/>
        <v>14.016550810989791</v>
      </c>
      <c r="AB71" s="49">
        <f t="shared" si="46"/>
        <v>22.010844306738967</v>
      </c>
      <c r="AC71" s="49">
        <f t="shared" si="46"/>
        <v>26.702235039653932</v>
      </c>
      <c r="AD71" s="49">
        <f t="shared" si="46"/>
        <v>0.13429855217174155</v>
      </c>
      <c r="AE71" s="49">
        <f t="shared" si="46"/>
        <v>21.571107961256793</v>
      </c>
      <c r="AF71" s="49">
        <f t="shared" si="46"/>
        <v>17.088193456614484</v>
      </c>
      <c r="AG71" s="49">
        <f t="shared" si="46"/>
        <v>35.278464254192407</v>
      </c>
    </row>
    <row r="72" spans="2:33" x14ac:dyDescent="0.25">
      <c r="C72" s="36"/>
    </row>
    <row r="73" spans="2:33" x14ac:dyDescent="0.25">
      <c r="C73" s="36"/>
    </row>
    <row r="74" spans="2:33" x14ac:dyDescent="0.25">
      <c r="B74" s="18" t="s">
        <v>74</v>
      </c>
      <c r="C74" s="19" t="s">
        <v>325</v>
      </c>
      <c r="D74" s="20" t="s">
        <v>322</v>
      </c>
      <c r="E74" s="20" t="s">
        <v>87</v>
      </c>
      <c r="F74" s="20" t="s">
        <v>88</v>
      </c>
      <c r="G74" s="20" t="s">
        <v>89</v>
      </c>
      <c r="H74" s="20" t="s">
        <v>90</v>
      </c>
      <c r="I74" s="20" t="s">
        <v>91</v>
      </c>
      <c r="J74" s="20" t="s">
        <v>92</v>
      </c>
      <c r="K74" s="20" t="s">
        <v>93</v>
      </c>
      <c r="L74" s="20" t="s">
        <v>94</v>
      </c>
      <c r="M74" s="20" t="s">
        <v>95</v>
      </c>
      <c r="N74" s="20" t="s">
        <v>96</v>
      </c>
      <c r="O74" s="20" t="s">
        <v>97</v>
      </c>
      <c r="P74" s="30" t="s">
        <v>98</v>
      </c>
      <c r="Q74" s="20" t="s">
        <v>99</v>
      </c>
      <c r="R74" s="20" t="s">
        <v>100</v>
      </c>
      <c r="S74" s="20" t="s">
        <v>101</v>
      </c>
      <c r="T74" s="20" t="s">
        <v>102</v>
      </c>
      <c r="U74" s="30" t="s">
        <v>103</v>
      </c>
      <c r="V74" s="20" t="s">
        <v>104</v>
      </c>
      <c r="W74" s="20" t="s">
        <v>105</v>
      </c>
      <c r="X74" s="20" t="s">
        <v>106</v>
      </c>
      <c r="Y74" s="20" t="s">
        <v>107</v>
      </c>
      <c r="Z74" s="30" t="s">
        <v>108</v>
      </c>
      <c r="AA74" s="20" t="s">
        <v>109</v>
      </c>
      <c r="AB74" s="20" t="s">
        <v>110</v>
      </c>
      <c r="AC74" s="20" t="s">
        <v>111</v>
      </c>
      <c r="AD74" s="20" t="s">
        <v>112</v>
      </c>
      <c r="AE74" s="30" t="s">
        <v>113</v>
      </c>
      <c r="AF74" s="20" t="s">
        <v>114</v>
      </c>
      <c r="AG74" s="20" t="s">
        <v>115</v>
      </c>
    </row>
    <row r="75" spans="2:33" x14ac:dyDescent="0.25">
      <c r="B75" s="2" t="s">
        <v>160</v>
      </c>
      <c r="C75" s="51">
        <f>C14+D14+E14+F14</f>
        <v>283.43699999999984</v>
      </c>
      <c r="D75" s="33">
        <f>D14+E14+F14+G14</f>
        <v>293.09399999999988</v>
      </c>
      <c r="E75" s="33">
        <f t="shared" ref="E75:L75" si="47">E14+F14+G14+H14</f>
        <v>312.03499999999991</v>
      </c>
      <c r="F75" s="33">
        <f t="shared" si="47"/>
        <v>325.50999999999988</v>
      </c>
      <c r="G75" s="37">
        <f t="shared" si="47"/>
        <v>363.33100000000002</v>
      </c>
      <c r="H75" s="37">
        <f t="shared" si="47"/>
        <v>430.428</v>
      </c>
      <c r="I75" s="33">
        <f t="shared" si="47"/>
        <v>423.17899999999997</v>
      </c>
      <c r="J75" s="33">
        <f t="shared" si="47"/>
        <v>435.29300000000001</v>
      </c>
      <c r="K75" s="33">
        <f t="shared" si="47"/>
        <v>415.37</v>
      </c>
      <c r="L75" s="37">
        <f t="shared" si="47"/>
        <v>381.65299999999991</v>
      </c>
      <c r="M75" s="33">
        <f>M14+N14+O14+Q14</f>
        <v>387.45699999999988</v>
      </c>
      <c r="N75" s="33">
        <f>N14+O14+Q14+R14</f>
        <v>380.45299999999986</v>
      </c>
      <c r="O75" s="33">
        <f>O14+Q14+R14+S14</f>
        <v>356.51499999999982</v>
      </c>
      <c r="P75" s="33">
        <f>P14</f>
        <v>337.11200000000008</v>
      </c>
      <c r="Q75" s="33">
        <f>Q14+R14+S14+T14</f>
        <v>337.11199999999985</v>
      </c>
      <c r="R75" s="33">
        <f>R14+S14+T14+V14</f>
        <v>334.63099999999986</v>
      </c>
      <c r="S75" s="33">
        <f>S14+T14+V14+W14</f>
        <v>310.666</v>
      </c>
      <c r="T75" s="33">
        <f>T14+V14+W14+X14</f>
        <v>269.39600000000007</v>
      </c>
      <c r="U75" s="33">
        <f>U14</f>
        <v>260.34099999999995</v>
      </c>
      <c r="V75" s="33">
        <f>V14+W14+X14+Y14</f>
        <v>260.3250000000001</v>
      </c>
      <c r="W75" s="33">
        <f>W14+X14+Y14+AA14</f>
        <v>245.49100000000024</v>
      </c>
      <c r="X75" s="33">
        <f>X14+Y14+AA14+AB14</f>
        <v>222.16700000000023</v>
      </c>
      <c r="Y75" s="33">
        <f>Y14+AA14+AB14+AC14</f>
        <v>203.38400000000021</v>
      </c>
      <c r="Z75" s="33">
        <f>Z14</f>
        <v>212.19999999999979</v>
      </c>
      <c r="AA75" s="33">
        <f>AA14+AB14+AC14+AD14</f>
        <v>212.14200000000019</v>
      </c>
      <c r="AB75" s="33">
        <f>AB14+AC14+AD14+AF14</f>
        <v>208.06699999999998</v>
      </c>
      <c r="AC75" s="33">
        <f>AC14+AD14+AF14+AG14</f>
        <v>203.05399999999992</v>
      </c>
      <c r="AD75" s="33">
        <v>191.14299999999997</v>
      </c>
      <c r="AE75" s="33">
        <f>AE14</f>
        <v>193.69299999999998</v>
      </c>
      <c r="AF75" s="33">
        <v>193.69299999999993</v>
      </c>
      <c r="AG75" s="33">
        <v>189.28700000000001</v>
      </c>
    </row>
    <row r="76" spans="2:33" x14ac:dyDescent="0.25">
      <c r="B76" s="2" t="s">
        <v>161</v>
      </c>
      <c r="C76" s="51">
        <f>([1]BR!C87+[1]BR!E87+[1]BR!F87+[1]BR!G87)/4</f>
        <v>2844.9379290749998</v>
      </c>
      <c r="D76" s="33">
        <f>([1]BS!D87+[1]BS!E87+[1]BS!F87+[1]BS!G87)/4</f>
        <v>2878.4564032999997</v>
      </c>
      <c r="E76" s="33">
        <f>([1]BS!E87+[1]BS!F87+[1]BS!G87+[1]BS!H87)/4</f>
        <v>2880.7144423499999</v>
      </c>
      <c r="F76" s="33">
        <f>([1]BS!F87+[1]BS!G87+[1]BS!H87+[1]BS!I87)/4</f>
        <v>2854.4195488</v>
      </c>
      <c r="G76" s="37">
        <f>([1]BR!G87+[1]BR!H87+[1]BR!I87+[1]BR!J87)/4</f>
        <v>2775.3972125</v>
      </c>
      <c r="H76" s="37">
        <f>([1]BR!G87+[1]BR!I87+[1]BR!J87+[1]BR!K87)/4</f>
        <v>2666.6983374749998</v>
      </c>
      <c r="I76" s="33">
        <f>([1]BS!I87+[1]BS!J87+[1]BS!K87+[1]BS!L87)/4</f>
        <v>2545.2171351749998</v>
      </c>
      <c r="J76" s="33">
        <f>([1]BS!J87+[1]BS!K87+[1]BS!L87+[1]BS!M87)/4</f>
        <v>2428.1106907499998</v>
      </c>
      <c r="K76" s="33">
        <f>([1]BS!K87+[1]BS!L87+[1]BS!M87+[1]BS!N87)/4</f>
        <v>2319.71397295</v>
      </c>
      <c r="L76" s="37">
        <f>([1]BR!L87+[1]BR!M87+[1]BR!N87+[1]BR!O87)/4</f>
        <v>2297.3408256250004</v>
      </c>
      <c r="M76" s="33">
        <f>([1]BS!M87+[1]BS!N87+[1]BS!O87+[1]BS!P87)/4</f>
        <v>2271.5556149499998</v>
      </c>
      <c r="N76" s="33">
        <f>([1]BS!N87+[1]BS!O87+[1]BS!P87+[1]BS!Q87)/4</f>
        <v>2262.316462025</v>
      </c>
      <c r="O76" s="33">
        <f>([1]BS!O87+[1]BS!P87+[1]BS!Q87+[1]BS!R87)/4</f>
        <v>2237.1524049250002</v>
      </c>
      <c r="P76" s="33">
        <f>([1]BS!P87+[1]BS!Q87+[1]BS!R87+[1]BS!S87)/4</f>
        <v>2167.7986382250001</v>
      </c>
      <c r="Q76" s="33">
        <f>([1]BS!P87+[1]BS!Q87+[1]BS!R87+[1]BS!S87)/4</f>
        <v>2167.7986382250001</v>
      </c>
      <c r="R76" s="33">
        <f>([1]BS!Q87+[1]BS!R87+[1]BS!S87+[1]BS!T87)/4</f>
        <v>2106.779</v>
      </c>
      <c r="S76" s="33">
        <f>([1]BS!R87+[1]BS!S87+[1]BS!T87+[1]BS!U87)/4</f>
        <v>2055.1932500000003</v>
      </c>
      <c r="T76" s="33">
        <f>([1]BS!S87+[1]BS!T87+[1]BS!U87+[1]BS!V87)/4</f>
        <v>2040.7027499999999</v>
      </c>
      <c r="U76" s="33">
        <f>([1]BS!T87+[1]BS!U87+[1]BS!V87+[1]BS!W87)/4</f>
        <v>2020.4034999999999</v>
      </c>
      <c r="V76" s="33">
        <f>([1]BS!T87+[1]BS!U87+[1]BS!V87+[1]BS!W87)/4</f>
        <v>2020.4034999999999</v>
      </c>
      <c r="W76" s="33">
        <f>([1]BS!U87+[1]BS!V87+[1]BS!W87+[1]BS!X87)/4</f>
        <v>1929.5049999999997</v>
      </c>
      <c r="X76" s="33">
        <f>([1]BS!V87+[1]BS!W87+[1]BS!X87+[1]BS!Y87)/4</f>
        <v>1836.6282499999995</v>
      </c>
      <c r="Y76" s="33">
        <f>([1]BS!W87+[1]BS!X87+[1]BS!Y87+[1]BS!Z87)/4</f>
        <v>1710.4077499999999</v>
      </c>
      <c r="Z76" s="33">
        <f>([1]BS!X87+[1]BS!Y87+[1]BS!Z87+[1]BS!AA87)/4</f>
        <v>1571.8519999999999</v>
      </c>
      <c r="AA76" s="33">
        <f>([1]BS!X87+[1]BS!Y87+[1]BS!Z87+[1]BS!AA87)/4</f>
        <v>1571.8519999999999</v>
      </c>
      <c r="AB76" s="33">
        <f>([1]BS!Y87+[1]BS!Z87+[1]BS!AA87+[1]BS!AB87)/4</f>
        <v>1501.2287499999998</v>
      </c>
      <c r="AC76" s="33">
        <f>([1]BS!Z87+[1]BS!AA87+[1]BS!AB87+[1]BS!AC87)/4</f>
        <v>1411.8070000000002</v>
      </c>
      <c r="AD76" s="33">
        <v>1346.3320000000001</v>
      </c>
      <c r="AE76" s="33">
        <v>1317.05</v>
      </c>
      <c r="AF76" s="33">
        <v>1317.05</v>
      </c>
      <c r="AG76" s="33">
        <v>1303.6999999999998</v>
      </c>
    </row>
    <row r="77" spans="2:33" x14ac:dyDescent="0.25">
      <c r="B77" s="38" t="s">
        <v>162</v>
      </c>
      <c r="C77" s="46">
        <f t="shared" ref="C77" si="48">C75/C76</f>
        <v>9.962853568905676E-2</v>
      </c>
      <c r="D77" s="47">
        <f>D75/D76</f>
        <v>0.10182332435675695</v>
      </c>
      <c r="E77" s="47">
        <f>E75/E76</f>
        <v>0.10831861548396</v>
      </c>
      <c r="F77" s="47">
        <f>F75/F76</f>
        <v>0.11403719545602345</v>
      </c>
      <c r="G77" s="47">
        <f t="shared" ref="G77:H77" si="49">G75/G76</f>
        <v>0.13091135148641359</v>
      </c>
      <c r="H77" s="47">
        <f t="shared" si="49"/>
        <v>0.16140858302238892</v>
      </c>
      <c r="I77" s="47">
        <f>I75/I76</f>
        <v>0.16626440005909504</v>
      </c>
      <c r="J77" s="47">
        <f>J75/J76</f>
        <v>0.17927230486578263</v>
      </c>
      <c r="K77" s="47">
        <f t="shared" ref="K77:L77" si="50">K75/K76</f>
        <v>0.17906086907420335</v>
      </c>
      <c r="L77" s="47">
        <f t="shared" si="50"/>
        <v>0.16612815814831033</v>
      </c>
      <c r="M77" s="47">
        <f>M75/M76</f>
        <v>0.17056901334486074</v>
      </c>
      <c r="N77" s="48">
        <f>N75/N76</f>
        <v>0.16816966431807523</v>
      </c>
      <c r="O77" s="48">
        <f t="shared" ref="O77:AG77" si="51">O75/O76</f>
        <v>0.1593610695521443</v>
      </c>
      <c r="P77" s="48">
        <f t="shared" si="51"/>
        <v>0.1555089084639468</v>
      </c>
      <c r="Q77" s="48">
        <f t="shared" si="51"/>
        <v>0.15550890846394669</v>
      </c>
      <c r="R77" s="48">
        <f t="shared" si="51"/>
        <v>0.15883535957022538</v>
      </c>
      <c r="S77" s="48">
        <f t="shared" si="51"/>
        <v>0.15116145403844625</v>
      </c>
      <c r="T77" s="48">
        <f t="shared" si="51"/>
        <v>0.13201138676370192</v>
      </c>
      <c r="U77" s="48">
        <f t="shared" si="51"/>
        <v>0.12885594387457752</v>
      </c>
      <c r="V77" s="48">
        <f t="shared" si="51"/>
        <v>0.12884802466438022</v>
      </c>
      <c r="W77" s="48">
        <f t="shared" si="51"/>
        <v>0.12723004086540346</v>
      </c>
      <c r="X77" s="48">
        <f t="shared" si="51"/>
        <v>0.12096459912342102</v>
      </c>
      <c r="Y77" s="48">
        <f t="shared" si="51"/>
        <v>0.11890965765327025</v>
      </c>
      <c r="Z77" s="48">
        <f t="shared" si="51"/>
        <v>0.13499998727615564</v>
      </c>
      <c r="AA77" s="48">
        <f t="shared" si="51"/>
        <v>0.13496308812789004</v>
      </c>
      <c r="AB77" s="48">
        <f t="shared" si="51"/>
        <v>0.13859779863661684</v>
      </c>
      <c r="AC77" s="48">
        <f t="shared" si="51"/>
        <v>0.1438256078911635</v>
      </c>
      <c r="AD77" s="48">
        <f t="shared" si="51"/>
        <v>0.14197315372434136</v>
      </c>
      <c r="AE77" s="48">
        <f t="shared" si="51"/>
        <v>0.14706579097224859</v>
      </c>
      <c r="AF77" s="48">
        <f t="shared" si="51"/>
        <v>0.14706579097224853</v>
      </c>
      <c r="AG77" s="48">
        <f t="shared" si="51"/>
        <v>0.14519214543223136</v>
      </c>
    </row>
    <row r="78" spans="2:33" x14ac:dyDescent="0.25">
      <c r="C78" s="36"/>
    </row>
    <row r="79" spans="2:33" x14ac:dyDescent="0.25">
      <c r="C79" s="36"/>
    </row>
    <row r="80" spans="2:33" x14ac:dyDescent="0.25">
      <c r="B80" s="18" t="s">
        <v>163</v>
      </c>
      <c r="C80" s="19" t="s">
        <v>325</v>
      </c>
      <c r="D80" s="20" t="s">
        <v>322</v>
      </c>
      <c r="E80" s="20" t="s">
        <v>87</v>
      </c>
      <c r="F80" s="20" t="s">
        <v>88</v>
      </c>
      <c r="G80" s="20" t="s">
        <v>89</v>
      </c>
      <c r="H80" s="20" t="s">
        <v>90</v>
      </c>
      <c r="I80" s="20" t="s">
        <v>91</v>
      </c>
      <c r="J80" s="20" t="s">
        <v>92</v>
      </c>
      <c r="K80" s="20" t="s">
        <v>93</v>
      </c>
      <c r="L80" s="20" t="s">
        <v>94</v>
      </c>
      <c r="M80" s="20" t="s">
        <v>95</v>
      </c>
      <c r="N80" s="20" t="s">
        <v>96</v>
      </c>
      <c r="O80" s="20" t="s">
        <v>97</v>
      </c>
      <c r="P80" s="30" t="s">
        <v>98</v>
      </c>
      <c r="Q80" s="20" t="s">
        <v>99</v>
      </c>
      <c r="R80" s="20" t="s">
        <v>100</v>
      </c>
      <c r="S80" s="20" t="s">
        <v>101</v>
      </c>
      <c r="T80" s="20" t="s">
        <v>102</v>
      </c>
      <c r="U80" s="30" t="s">
        <v>103</v>
      </c>
      <c r="V80" s="20" t="s">
        <v>104</v>
      </c>
      <c r="W80" s="20" t="s">
        <v>105</v>
      </c>
      <c r="X80" s="20" t="s">
        <v>106</v>
      </c>
      <c r="Y80" s="20" t="s">
        <v>107</v>
      </c>
      <c r="Z80" s="30" t="s">
        <v>108</v>
      </c>
      <c r="AA80" s="20" t="s">
        <v>109</v>
      </c>
      <c r="AB80" s="20" t="s">
        <v>110</v>
      </c>
      <c r="AC80" s="20" t="s">
        <v>111</v>
      </c>
      <c r="AD80" s="20" t="s">
        <v>112</v>
      </c>
      <c r="AE80" s="30" t="s">
        <v>113</v>
      </c>
      <c r="AF80" s="20" t="s">
        <v>114</v>
      </c>
      <c r="AG80" s="20" t="s">
        <v>115</v>
      </c>
    </row>
    <row r="81" spans="2:33" x14ac:dyDescent="0.25">
      <c r="B81" s="2" t="s">
        <v>160</v>
      </c>
      <c r="C81" s="51">
        <f>C14+E14+F14+D14</f>
        <v>283.43699999999984</v>
      </c>
      <c r="D81" s="33">
        <f>D14+E14+F14+G14</f>
        <v>293.09399999999988</v>
      </c>
      <c r="E81" s="33">
        <f t="shared" ref="E81:L81" si="52">E14+F14+G14+H14</f>
        <v>312.03499999999991</v>
      </c>
      <c r="F81" s="33">
        <f t="shared" si="52"/>
        <v>325.50999999999988</v>
      </c>
      <c r="G81" s="37">
        <f t="shared" si="52"/>
        <v>363.33100000000002</v>
      </c>
      <c r="H81" s="37">
        <f t="shared" si="52"/>
        <v>430.428</v>
      </c>
      <c r="I81" s="33">
        <f t="shared" si="52"/>
        <v>423.17899999999997</v>
      </c>
      <c r="J81" s="33">
        <f t="shared" si="52"/>
        <v>435.29300000000001</v>
      </c>
      <c r="K81" s="33">
        <f t="shared" si="52"/>
        <v>415.37</v>
      </c>
      <c r="L81" s="37">
        <f t="shared" si="52"/>
        <v>381.65299999999991</v>
      </c>
      <c r="M81" s="33">
        <f>M14+N14+O14+Q14</f>
        <v>387.45699999999988</v>
      </c>
      <c r="N81" s="33">
        <f>N14+O14+Q14+R14</f>
        <v>380.45299999999986</v>
      </c>
      <c r="O81" s="33">
        <f>O14+Q14+R14+S14</f>
        <v>356.51499999999982</v>
      </c>
      <c r="P81" s="33">
        <f>P14</f>
        <v>337.11200000000008</v>
      </c>
      <c r="Q81" s="33">
        <f>Q14+R14+S14+T14</f>
        <v>337.11199999999985</v>
      </c>
      <c r="R81" s="33">
        <f>R14+S14+T14+V14</f>
        <v>334.63099999999986</v>
      </c>
      <c r="S81" s="33">
        <f>S14+T14+V14+W14</f>
        <v>310.666</v>
      </c>
      <c r="T81" s="33">
        <f>T14+V14+W14+X14</f>
        <v>269.39600000000007</v>
      </c>
      <c r="U81" s="33">
        <f>U14</f>
        <v>260.34099999999995</v>
      </c>
      <c r="V81" s="33">
        <f>V14+W14+X14+Y14</f>
        <v>260.3250000000001</v>
      </c>
      <c r="W81" s="33">
        <f>W14+X14+Y14+AA14</f>
        <v>245.49100000000024</v>
      </c>
      <c r="X81" s="33">
        <f>X14+Y14+AA14+AB14</f>
        <v>222.16700000000023</v>
      </c>
      <c r="Y81" s="33">
        <f>Y14+AA14+AB14+AC14</f>
        <v>203.38400000000021</v>
      </c>
      <c r="Z81" s="33">
        <f>Z14</f>
        <v>212.19999999999979</v>
      </c>
      <c r="AA81" s="33">
        <f>AA14+AB14+AC14+AD14</f>
        <v>212.14200000000019</v>
      </c>
      <c r="AB81" s="33">
        <f>AB14+AC14+AD14+AF14</f>
        <v>208.06699999999998</v>
      </c>
      <c r="AC81" s="33">
        <f>AC14+AD14+AF14+AG14</f>
        <v>203.05399999999992</v>
      </c>
      <c r="AD81" s="33">
        <v>191.14299999999997</v>
      </c>
      <c r="AE81" s="33">
        <f>AE14</f>
        <v>193.69299999999998</v>
      </c>
      <c r="AF81" s="33">
        <v>193.69299999999993</v>
      </c>
      <c r="AG81" s="33">
        <v>189.28700000000001</v>
      </c>
    </row>
    <row r="82" spans="2:33" x14ac:dyDescent="0.25">
      <c r="B82" s="2" t="s">
        <v>161</v>
      </c>
      <c r="C82" s="51">
        <f>([1]BR!C87+[1]BR!D87+[1]BR!E87+[1]BR!F87)/4</f>
        <v>2845.0848778749996</v>
      </c>
      <c r="D82" s="33">
        <f>([1]BS!D87+[1]BS!E87+[1]BS!F87+[1]BS!G87)/4</f>
        <v>2878.4564032999997</v>
      </c>
      <c r="E82" s="33">
        <f>([1]BS!E87+[1]BS!F87+[1]BS!G87+[1]BS!H87)/4</f>
        <v>2880.7144423499999</v>
      </c>
      <c r="F82" s="33">
        <f>([1]BS!F87+[1]BS!G87+[1]BS!H87+[1]BS!I87)/4</f>
        <v>2854.4195488</v>
      </c>
      <c r="G82" s="37">
        <f>([1]BR!G87+[1]BR!H87+[1]BR!I87+[1]BR!J87)/4</f>
        <v>2775.3972125</v>
      </c>
      <c r="H82" s="37">
        <f>([1]BR!G87+[1]BR!I87+[1]BR!J87+[1]BR!K87)/4</f>
        <v>2666.6983374749998</v>
      </c>
      <c r="I82" s="33">
        <f>([1]BS!I87+[1]BS!J87+[1]BS!K87+[1]BS!L87)/4</f>
        <v>2545.2171351749998</v>
      </c>
      <c r="J82" s="33">
        <f>([1]BS!J87+[1]BS!K87+[1]BS!L87+[1]BS!M87)/4</f>
        <v>2428.1106907499998</v>
      </c>
      <c r="K82" s="33">
        <f>([1]BS!K87+[1]BS!L87+[1]BS!M87+[1]BS!N87)/4</f>
        <v>2319.71397295</v>
      </c>
      <c r="L82" s="37">
        <f>([1]BR!L87+[1]BR!M87+[1]BR!N87+[1]BR!O87)/4</f>
        <v>2297.3408256250004</v>
      </c>
      <c r="M82" s="33">
        <f>([1]BS!M87+[1]BS!N87+[1]BS!O87+[1]BS!P87)/4</f>
        <v>2271.5556149499998</v>
      </c>
      <c r="N82" s="33">
        <f>([1]BS!N87+[1]BS!O87+[1]BS!P87+[1]BS!Q87)/4</f>
        <v>2262.316462025</v>
      </c>
      <c r="O82" s="33">
        <f>([1]BS!O87+[1]BS!P87+[1]BS!Q87+[1]BS!R87)/4</f>
        <v>2237.1524049250002</v>
      </c>
      <c r="P82" s="33">
        <f>([1]BS!P87+[1]BS!Q87+[1]BS!R87+[1]BS!S87)/4</f>
        <v>2167.7986382250001</v>
      </c>
      <c r="Q82" s="33">
        <f>([1]BS!P87+[1]BS!Q87+[1]BS!R87+[1]BS!S87)/4</f>
        <v>2167.7986382250001</v>
      </c>
      <c r="R82" s="33">
        <f>([1]BS!Q87+[1]BS!R87+[1]BS!S87+[1]BS!T87)/4</f>
        <v>2106.779</v>
      </c>
      <c r="S82" s="33">
        <f>([1]BS!R87+[1]BS!S87+[1]BS!T87+[1]BS!U87)/4</f>
        <v>2055.1932500000003</v>
      </c>
      <c r="T82" s="33">
        <f>([1]BS!S87+[1]BS!T87+[1]BS!U87+[1]BS!V87)/4</f>
        <v>2040.7027499999999</v>
      </c>
      <c r="U82" s="33">
        <f>([1]BS!T87+[1]BS!U87+[1]BS!V87+[1]BS!W87)/4</f>
        <v>2020.4034999999999</v>
      </c>
      <c r="V82" s="33">
        <f>([1]BS!T87+[1]BS!U87+[1]BS!V87+[1]BS!W87)/4</f>
        <v>2020.4034999999999</v>
      </c>
      <c r="W82" s="33">
        <f>([1]BS!U87+[1]BS!V87+[1]BS!W87+[1]BS!X87)/4</f>
        <v>1929.5049999999997</v>
      </c>
      <c r="X82" s="33">
        <f>([1]BS!V87+[1]BS!W87+[1]BS!X87+[1]BS!Y87)/4</f>
        <v>1836.6282499999995</v>
      </c>
      <c r="Y82" s="33">
        <f>([1]BS!W87+[1]BS!X87+[1]BS!Y87+[1]BS!Z87)/4</f>
        <v>1710.4077499999999</v>
      </c>
      <c r="Z82" s="33">
        <f>([1]BS!X87+[1]BS!Y87+[1]BS!Z87+[1]BS!AA87)/4</f>
        <v>1571.8519999999999</v>
      </c>
      <c r="AA82" s="33">
        <f>([1]BS!X87+[1]BS!Y87+[1]BS!Z87+[1]BS!AA87)/4</f>
        <v>1571.8519999999999</v>
      </c>
      <c r="AB82" s="33">
        <f>([1]BS!Y87+[1]BS!Z87+[1]BS!AA87+[1]BS!AB87)/4</f>
        <v>1501.2287499999998</v>
      </c>
      <c r="AC82" s="33">
        <f>([1]BS!Z87+[1]BS!AA87+[1]BS!AB87+[1]BS!AC87)/4</f>
        <v>1411.8070000000002</v>
      </c>
      <c r="AD82" s="33">
        <v>1346.3320000000001</v>
      </c>
      <c r="AE82" s="33">
        <v>1317.05</v>
      </c>
      <c r="AF82" s="33">
        <v>1317.05</v>
      </c>
      <c r="AG82" s="33">
        <v>1303.6999999999998</v>
      </c>
    </row>
    <row r="83" spans="2:33" x14ac:dyDescent="0.25">
      <c r="B83" s="2" t="s">
        <v>164</v>
      </c>
      <c r="C83" s="51">
        <v>1220.1600000000001</v>
      </c>
      <c r="D83" s="33">
        <v>1211.847</v>
      </c>
      <c r="E83" s="33">
        <v>1211.847</v>
      </c>
      <c r="F83" s="33">
        <v>1195.123</v>
      </c>
      <c r="G83" s="37">
        <v>1156.9259999999999</v>
      </c>
      <c r="H83" s="37">
        <v>1124.194</v>
      </c>
      <c r="I83" s="33">
        <v>1083.6969999999999</v>
      </c>
      <c r="J83" s="33">
        <v>1053.4449999999999</v>
      </c>
      <c r="K83" s="33">
        <v>1035</v>
      </c>
      <c r="L83" s="37">
        <v>1022</v>
      </c>
      <c r="M83" s="33">
        <v>991</v>
      </c>
      <c r="N83" s="33">
        <v>972</v>
      </c>
      <c r="O83" s="33">
        <v>960</v>
      </c>
      <c r="P83" s="33">
        <v>954</v>
      </c>
      <c r="Q83" s="33">
        <v>954</v>
      </c>
      <c r="R83" s="33">
        <v>961</v>
      </c>
      <c r="S83" s="33">
        <v>964</v>
      </c>
      <c r="T83" s="33">
        <v>965</v>
      </c>
      <c r="U83" s="33">
        <v>960</v>
      </c>
      <c r="V83" s="33">
        <v>960</v>
      </c>
      <c r="W83" s="33">
        <v>926</v>
      </c>
      <c r="X83" s="33">
        <v>881</v>
      </c>
      <c r="Y83" s="33">
        <v>877</v>
      </c>
      <c r="Z83" s="33">
        <v>806</v>
      </c>
      <c r="AA83" s="33">
        <v>806</v>
      </c>
      <c r="AB83" s="33">
        <v>793</v>
      </c>
      <c r="AC83" s="33">
        <v>730</v>
      </c>
      <c r="AD83" s="33">
        <v>718</v>
      </c>
      <c r="AE83" s="33">
        <v>674</v>
      </c>
      <c r="AF83" s="33">
        <v>674</v>
      </c>
      <c r="AG83" s="33">
        <v>661</v>
      </c>
    </row>
    <row r="84" spans="2:33" x14ac:dyDescent="0.25">
      <c r="B84" s="38" t="s">
        <v>165</v>
      </c>
      <c r="C84" s="46">
        <f t="shared" ref="C84" si="53">(C81/(C82-C83))</f>
        <v>0.17443083299374765</v>
      </c>
      <c r="D84" s="47">
        <f>(D81/(D82-D83))</f>
        <v>0.17586244228530926</v>
      </c>
      <c r="E84" s="47">
        <f>(E81/(E82-E83))</f>
        <v>0.18697410715893095</v>
      </c>
      <c r="F84" s="47">
        <f>(F81/(F82-F83))</f>
        <v>0.19617349305969936</v>
      </c>
      <c r="G84" s="47">
        <f t="shared" ref="G84:H84" si="54">(G81/(G82-G83))</f>
        <v>0.2244902456057741</v>
      </c>
      <c r="H84" s="47">
        <f t="shared" si="54"/>
        <v>0.27904492035632683</v>
      </c>
      <c r="I84" s="47">
        <f>(I81/(I82-I83))</f>
        <v>0.28954715697387862</v>
      </c>
      <c r="J84" s="47">
        <f>(J81/(J82-J83))</f>
        <v>0.31665371655744878</v>
      </c>
      <c r="K84" s="47">
        <f t="shared" ref="K84:L84" si="55">(K81/(K82-K83))</f>
        <v>0.32331710306397193</v>
      </c>
      <c r="L84" s="47">
        <f t="shared" si="55"/>
        <v>0.29925569097418719</v>
      </c>
      <c r="M84" s="47">
        <f>(M81/(M82-M83))</f>
        <v>0.30256944366694172</v>
      </c>
      <c r="N84" s="48">
        <f>(N81/(N82-N83))</f>
        <v>0.29485247316997226</v>
      </c>
      <c r="O84" s="48">
        <f t="shared" ref="O84:AG84" si="56">(O81/(O82-O83))</f>
        <v>0.27914836054428127</v>
      </c>
      <c r="P84" s="48">
        <f t="shared" si="56"/>
        <v>0.27773305174652052</v>
      </c>
      <c r="Q84" s="48">
        <f t="shared" si="56"/>
        <v>0.2777330517465203</v>
      </c>
      <c r="R84" s="48">
        <f t="shared" si="56"/>
        <v>0.29205544873836914</v>
      </c>
      <c r="S84" s="48">
        <f t="shared" si="56"/>
        <v>0.28470300746453475</v>
      </c>
      <c r="T84" s="48">
        <f t="shared" si="56"/>
        <v>0.25043721418393705</v>
      </c>
      <c r="U84" s="48">
        <f t="shared" si="56"/>
        <v>0.24551126057203695</v>
      </c>
      <c r="V84" s="48">
        <f t="shared" si="56"/>
        <v>0.24549617197604509</v>
      </c>
      <c r="W84" s="48">
        <f t="shared" si="56"/>
        <v>0.24463355937439307</v>
      </c>
      <c r="X84" s="48">
        <f t="shared" si="56"/>
        <v>0.23248266258348929</v>
      </c>
      <c r="Y84" s="48">
        <f t="shared" si="56"/>
        <v>0.24403900731664693</v>
      </c>
      <c r="Z84" s="48">
        <f t="shared" si="56"/>
        <v>0.27707703316045373</v>
      </c>
      <c r="AA84" s="48">
        <f t="shared" si="56"/>
        <v>0.27700130051237082</v>
      </c>
      <c r="AB84" s="48">
        <f t="shared" si="56"/>
        <v>0.29378502355347769</v>
      </c>
      <c r="AC84" s="48">
        <f t="shared" si="56"/>
        <v>0.29781741753898072</v>
      </c>
      <c r="AD84" s="48">
        <f t="shared" si="56"/>
        <v>0.30420701157986535</v>
      </c>
      <c r="AE84" s="48">
        <f t="shared" si="56"/>
        <v>0.30120985926444288</v>
      </c>
      <c r="AF84" s="48">
        <f t="shared" si="56"/>
        <v>0.30120985926444277</v>
      </c>
      <c r="AG84" s="48">
        <f t="shared" si="56"/>
        <v>0.29451843784036108</v>
      </c>
    </row>
    <row r="85" spans="2:33" x14ac:dyDescent="0.25">
      <c r="C85" s="36"/>
    </row>
    <row r="86" spans="2:33" x14ac:dyDescent="0.25">
      <c r="C86" s="36"/>
    </row>
    <row r="87" spans="2:33" x14ac:dyDescent="0.25">
      <c r="B87" s="18" t="s">
        <v>166</v>
      </c>
      <c r="C87" s="19" t="s">
        <v>325</v>
      </c>
      <c r="D87" s="20" t="s">
        <v>322</v>
      </c>
      <c r="E87" s="20" t="s">
        <v>87</v>
      </c>
      <c r="F87" s="20" t="s">
        <v>88</v>
      </c>
      <c r="G87" s="20" t="s">
        <v>89</v>
      </c>
      <c r="H87" s="20" t="s">
        <v>90</v>
      </c>
      <c r="I87" s="20" t="s">
        <v>91</v>
      </c>
      <c r="J87" s="20" t="s">
        <v>92</v>
      </c>
      <c r="K87" s="20" t="s">
        <v>93</v>
      </c>
      <c r="L87" s="20" t="s">
        <v>94</v>
      </c>
      <c r="M87" s="20" t="s">
        <v>95</v>
      </c>
      <c r="N87" s="20" t="s">
        <v>96</v>
      </c>
      <c r="O87" s="20" t="s">
        <v>97</v>
      </c>
      <c r="P87" s="30" t="s">
        <v>98</v>
      </c>
      <c r="Q87" s="20" t="s">
        <v>99</v>
      </c>
      <c r="R87" s="20" t="s">
        <v>100</v>
      </c>
      <c r="S87" s="20" t="s">
        <v>101</v>
      </c>
      <c r="T87" s="20" t="s">
        <v>102</v>
      </c>
      <c r="U87" s="30" t="s">
        <v>103</v>
      </c>
      <c r="V87" s="20" t="s">
        <v>104</v>
      </c>
      <c r="W87" s="20" t="s">
        <v>105</v>
      </c>
      <c r="X87" s="20" t="s">
        <v>106</v>
      </c>
      <c r="Y87" s="20" t="s">
        <v>107</v>
      </c>
      <c r="Z87" s="30" t="s">
        <v>108</v>
      </c>
      <c r="AA87" s="20" t="s">
        <v>109</v>
      </c>
      <c r="AB87" s="20" t="s">
        <v>110</v>
      </c>
      <c r="AC87" s="20" t="s">
        <v>111</v>
      </c>
      <c r="AD87" s="20" t="s">
        <v>112</v>
      </c>
      <c r="AE87" s="30" t="s">
        <v>113</v>
      </c>
      <c r="AF87" s="20" t="s">
        <v>114</v>
      </c>
      <c r="AG87" s="20" t="s">
        <v>115</v>
      </c>
    </row>
    <row r="88" spans="2:33" x14ac:dyDescent="0.25">
      <c r="B88" s="2" t="s">
        <v>167</v>
      </c>
      <c r="C88" s="51">
        <f>C23+D23+E23+F23</f>
        <v>207.15199999999999</v>
      </c>
      <c r="D88" s="33">
        <f>D23+E23+F23+G23</f>
        <v>212.09399999999999</v>
      </c>
      <c r="E88" s="33">
        <f t="shared" ref="E88:L88" si="57">E23+F23+G23+H23</f>
        <v>215.50400000000002</v>
      </c>
      <c r="F88" s="33">
        <f t="shared" si="57"/>
        <v>235.96600000000001</v>
      </c>
      <c r="G88" s="37">
        <f t="shared" si="57"/>
        <v>271.77199999999999</v>
      </c>
      <c r="H88" s="37">
        <f t="shared" si="57"/>
        <v>331.31599999999997</v>
      </c>
      <c r="I88" s="33">
        <f t="shared" si="57"/>
        <v>328.98099999999994</v>
      </c>
      <c r="J88" s="33">
        <f t="shared" si="57"/>
        <v>310.53000000000003</v>
      </c>
      <c r="K88" s="33">
        <f t="shared" si="57"/>
        <v>285.654</v>
      </c>
      <c r="L88" s="37">
        <f t="shared" si="57"/>
        <v>258.61200000000002</v>
      </c>
      <c r="M88" s="33">
        <f>M23+N23+O23+Q23</f>
        <v>268.52500000000003</v>
      </c>
      <c r="N88" s="33">
        <f>N23+O23+Q23+R23</f>
        <v>280.83100000000002</v>
      </c>
      <c r="O88" s="33">
        <f>O23+Q23+R23+S23</f>
        <v>274.93899999999996</v>
      </c>
      <c r="P88" s="33">
        <f>P23</f>
        <v>255.62799999999999</v>
      </c>
      <c r="Q88" s="33">
        <f>Q23+R23+S23+T23</f>
        <v>255.62799999999996</v>
      </c>
      <c r="R88" s="33">
        <f>R23+S23+T23+V23</f>
        <v>262.22699999999998</v>
      </c>
      <c r="S88" s="33">
        <f>S23+T23+V23+W23</f>
        <v>243.30499999999998</v>
      </c>
      <c r="T88" s="33">
        <f>T23+V23+W23+X23</f>
        <v>201.19499999999999</v>
      </c>
      <c r="U88" s="33">
        <f>U23</f>
        <v>197.91399999999999</v>
      </c>
      <c r="V88" s="33">
        <f>V23+W23+X23+Y23</f>
        <v>197.91399999999996</v>
      </c>
      <c r="W88" s="33">
        <f>W23+X23+Y23+AA23</f>
        <v>161.02099999999996</v>
      </c>
      <c r="X88" s="33">
        <f>X23+Y23+AA23+AB23</f>
        <v>153.10299999999998</v>
      </c>
      <c r="Y88" s="33">
        <f>Y23+AA23+AB23+AC23</f>
        <v>145.12099999999998</v>
      </c>
      <c r="Z88" s="33">
        <f>Z23</f>
        <v>152.1</v>
      </c>
      <c r="AA88" s="33">
        <f>AA23+AB23+AC23+AD23</f>
        <v>152.1</v>
      </c>
      <c r="AB88" s="33">
        <f>AB23+AC23+AD23+AF23</f>
        <v>149.47800000000001</v>
      </c>
      <c r="AC88" s="33">
        <f>AC23+AD23+AF23+AG23</f>
        <v>143.428</v>
      </c>
      <c r="AD88" s="33">
        <v>135.71599999999998</v>
      </c>
      <c r="AE88" s="33">
        <f>AE23</f>
        <v>136.85599999999999</v>
      </c>
      <c r="AF88" s="33">
        <v>136.85599999999999</v>
      </c>
      <c r="AG88" s="33">
        <v>141.28399999999999</v>
      </c>
    </row>
    <row r="89" spans="2:33" x14ac:dyDescent="0.25">
      <c r="B89" s="2" t="s">
        <v>168</v>
      </c>
      <c r="C89" s="51">
        <f>([1]BR!C27+[1]BR!G27)/2</f>
        <v>1751.610737</v>
      </c>
      <c r="D89" s="33">
        <f>([1]BS!D27+[1]BS!H27)/2</f>
        <v>1750.1291185</v>
      </c>
      <c r="E89" s="33">
        <f>([1]BS!E27+[1]BS!I27)/2</f>
        <v>1714.8982369999999</v>
      </c>
      <c r="F89" s="33">
        <f>([1]BS!F27+[1]BS!J27)/2</f>
        <v>1621.4877369999999</v>
      </c>
      <c r="G89" s="37">
        <f>([1]BR!G27+[1]BR!K27)/2</f>
        <v>1609.3067370000001</v>
      </c>
      <c r="H89" s="37">
        <f>([1]BR!G27+[1]BR!L27)/2</f>
        <v>1581.7372370000001</v>
      </c>
      <c r="I89" s="33">
        <f>([1]BS!I27+[1]BS!M27)/2</f>
        <v>1540.3192369999999</v>
      </c>
      <c r="J89" s="33">
        <f>([1]BS!J27+[1]BS!N27)/2</f>
        <v>1426.0032369999999</v>
      </c>
      <c r="K89" s="33">
        <f>([1]BS!K27+[1]BS!O27)/2</f>
        <v>1481.4752370000001</v>
      </c>
      <c r="L89" s="37">
        <f>([1]BR!L27+[1]BR!P27)/2</f>
        <v>1428.9067369999998</v>
      </c>
      <c r="M89" s="33">
        <f>([1]BS!M27+[1]BS!Q27)/2</f>
        <v>1399.4646185000001</v>
      </c>
      <c r="N89" s="33">
        <f>([1]BS!N27+[1]BS!R27)/2</f>
        <v>1299.0111185000001</v>
      </c>
      <c r="O89" s="33">
        <f>([1]BS!O27+[1]BS!S27)/2</f>
        <v>1338.2216185000002</v>
      </c>
      <c r="P89" s="33">
        <f>([1]BS!P27+[1]BS!T27)/2</f>
        <v>1301.1656184999999</v>
      </c>
      <c r="Q89" s="33">
        <f>([1]BS!P27+[1]BS!T27)/2</f>
        <v>1301.1656184999999</v>
      </c>
      <c r="R89" s="33">
        <f>([1]BS!Q27+[1]BS!U27)/2</f>
        <v>1276.4985000000001</v>
      </c>
      <c r="S89" s="33">
        <f>([1]BS!R27+[1]BS!V27)/2</f>
        <v>1175.2255</v>
      </c>
      <c r="T89" s="33">
        <f>([1]BS!S27+[1]BS!W27)/2</f>
        <v>1158.1425000000002</v>
      </c>
      <c r="U89" s="33">
        <f>([1]BS!T27+[1]BS!X27)/2</f>
        <v>1142.74</v>
      </c>
      <c r="V89" s="33">
        <f>([1]BS!T27+[1]BS!X27)/2</f>
        <v>1142.74</v>
      </c>
      <c r="W89" s="33">
        <f>([1]BS!U27+[1]BS!Y27)/2</f>
        <v>1131.3724999999999</v>
      </c>
      <c r="X89" s="33">
        <f>([1]BS!V27+[1]BS!Z27)/2</f>
        <v>1050.0595000000001</v>
      </c>
      <c r="Y89" s="33">
        <f>([1]BS!W27+[1]BS!AA27)/2</f>
        <v>1070.933</v>
      </c>
      <c r="Z89" s="33">
        <f>([1]BS!X27+[1]BS!AB27)/2</f>
        <v>1049.6904999999999</v>
      </c>
      <c r="AA89" s="33">
        <f>([1]BS!X27+[1]BS!AB27)/2</f>
        <v>1049.6904999999999</v>
      </c>
      <c r="AB89" s="33">
        <f>([1]BS!Y27+[1]BS!AC27)/2</f>
        <v>1035.309</v>
      </c>
      <c r="AC89" s="33">
        <v>971.57799999999997</v>
      </c>
      <c r="AD89" s="33">
        <v>1521.144</v>
      </c>
      <c r="AE89" s="33">
        <v>986.7</v>
      </c>
      <c r="AF89" s="33">
        <v>986.7</v>
      </c>
      <c r="AG89" s="33">
        <v>947.95</v>
      </c>
    </row>
    <row r="90" spans="2:33" x14ac:dyDescent="0.25">
      <c r="B90" s="38" t="s">
        <v>169</v>
      </c>
      <c r="C90" s="46">
        <f t="shared" ref="C90" si="58">C88/C89</f>
        <v>0.11826371900116983</v>
      </c>
      <c r="D90" s="47">
        <f>D88/D89</f>
        <v>0.12118762996285751</v>
      </c>
      <c r="E90" s="47">
        <f>E88/E89</f>
        <v>0.12566576567073584</v>
      </c>
      <c r="F90" s="47">
        <f>F88/F89</f>
        <v>0.14552438147732968</v>
      </c>
      <c r="G90" s="47">
        <f t="shared" ref="G90:H90" si="59">G88/G89</f>
        <v>0.16887520181927876</v>
      </c>
      <c r="H90" s="47">
        <f t="shared" si="59"/>
        <v>0.20946336233974616</v>
      </c>
      <c r="I90" s="47">
        <f>I88/I89</f>
        <v>0.21357975158496315</v>
      </c>
      <c r="J90" s="47">
        <f>J88/J89</f>
        <v>0.21776247903426046</v>
      </c>
      <c r="K90" s="47">
        <f t="shared" ref="K90:L90" si="60">K88/K89</f>
        <v>0.19281726272958283</v>
      </c>
      <c r="L90" s="47">
        <f t="shared" si="60"/>
        <v>0.18098591972696401</v>
      </c>
      <c r="M90" s="47">
        <f>M88/M89</f>
        <v>0.1918769481202143</v>
      </c>
      <c r="N90" s="48">
        <f>N88/N89</f>
        <v>0.21618829585098737</v>
      </c>
      <c r="O90" s="48">
        <f t="shared" ref="O90:AG90" si="61">O88/O89</f>
        <v>0.20545102261027323</v>
      </c>
      <c r="P90" s="48">
        <f t="shared" si="61"/>
        <v>0.19646077053180297</v>
      </c>
      <c r="Q90" s="48">
        <f t="shared" si="61"/>
        <v>0.19646077053180297</v>
      </c>
      <c r="R90" s="48">
        <f t="shared" si="61"/>
        <v>0.20542679838636704</v>
      </c>
      <c r="S90" s="48">
        <f t="shared" si="61"/>
        <v>0.20702835328198713</v>
      </c>
      <c r="T90" s="48">
        <f t="shared" si="61"/>
        <v>0.17372214559089227</v>
      </c>
      <c r="U90" s="48">
        <f t="shared" si="61"/>
        <v>0.17319250223147872</v>
      </c>
      <c r="V90" s="48">
        <f t="shared" si="61"/>
        <v>0.1731925022314787</v>
      </c>
      <c r="W90" s="48">
        <f t="shared" si="61"/>
        <v>0.14232359368819728</v>
      </c>
      <c r="X90" s="48">
        <f t="shared" si="61"/>
        <v>0.14580411871898685</v>
      </c>
      <c r="Y90" s="48">
        <f t="shared" si="61"/>
        <v>0.13550894407026395</v>
      </c>
      <c r="Z90" s="48">
        <f t="shared" si="61"/>
        <v>0.14489985381405282</v>
      </c>
      <c r="AA90" s="48">
        <f t="shared" si="61"/>
        <v>0.14489985381405282</v>
      </c>
      <c r="AB90" s="48">
        <f t="shared" si="61"/>
        <v>0.14438008362720697</v>
      </c>
      <c r="AC90" s="48">
        <f t="shared" si="61"/>
        <v>0.14762376258005019</v>
      </c>
      <c r="AD90" s="48">
        <f t="shared" si="61"/>
        <v>8.9219692547188159E-2</v>
      </c>
      <c r="AE90" s="48">
        <f t="shared" si="61"/>
        <v>0.13870071957028476</v>
      </c>
      <c r="AF90" s="48">
        <f t="shared" si="61"/>
        <v>0.13870071957028476</v>
      </c>
      <c r="AG90" s="48">
        <f t="shared" si="61"/>
        <v>0.14904161611899361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73DD-BA76-4EBD-8357-E1526572AFC7}">
  <sheetPr>
    <tabColor rgb="FF92D050"/>
  </sheetPr>
  <dimension ref="B1:AC180"/>
  <sheetViews>
    <sheetView showGridLines="0" topLeftCell="A46" zoomScale="90" zoomScaleNormal="90" workbookViewId="0">
      <selection activeCell="C24" sqref="C24:C178"/>
    </sheetView>
  </sheetViews>
  <sheetFormatPr defaultColWidth="9.140625" defaultRowHeight="15" x14ac:dyDescent="0.25"/>
  <cols>
    <col min="1" max="1" width="9.140625" style="2"/>
    <col min="2" max="2" width="70.140625" style="2" bestFit="1" customWidth="1"/>
    <col min="3" max="29" width="15.85546875" style="2" customWidth="1"/>
    <col min="30" max="16384" width="9.140625" style="2"/>
  </cols>
  <sheetData>
    <row r="1" spans="2:29" x14ac:dyDescent="0.25">
      <c r="B1" s="17" t="s">
        <v>85</v>
      </c>
      <c r="G1" s="17"/>
      <c r="H1" s="17"/>
      <c r="L1" s="17"/>
      <c r="M1" s="17"/>
    </row>
    <row r="3" spans="2:29" x14ac:dyDescent="0.25">
      <c r="B3" s="18" t="s">
        <v>86</v>
      </c>
      <c r="C3" s="130" t="s">
        <v>326</v>
      </c>
      <c r="D3" s="20" t="s">
        <v>323</v>
      </c>
      <c r="E3" s="20" t="s">
        <v>170</v>
      </c>
      <c r="F3" s="20" t="s">
        <v>171</v>
      </c>
      <c r="G3" s="20" t="s">
        <v>172</v>
      </c>
      <c r="H3" s="20" t="s">
        <v>173</v>
      </c>
      <c r="I3" s="20" t="s">
        <v>174</v>
      </c>
      <c r="J3" s="20" t="s">
        <v>175</v>
      </c>
      <c r="K3" s="20" t="s">
        <v>176</v>
      </c>
      <c r="L3" s="20" t="s">
        <v>177</v>
      </c>
      <c r="M3" s="20" t="s">
        <v>178</v>
      </c>
      <c r="N3" s="20" t="s">
        <v>179</v>
      </c>
      <c r="O3" s="20" t="s">
        <v>180</v>
      </c>
      <c r="P3" s="20" t="s">
        <v>98</v>
      </c>
      <c r="Q3" s="20" t="s">
        <v>181</v>
      </c>
      <c r="R3" s="20" t="s">
        <v>182</v>
      </c>
      <c r="S3" s="20" t="s">
        <v>183</v>
      </c>
      <c r="T3" s="20" t="s">
        <v>103</v>
      </c>
      <c r="U3" s="20" t="s">
        <v>184</v>
      </c>
      <c r="V3" s="20" t="s">
        <v>185</v>
      </c>
      <c r="W3" s="20" t="s">
        <v>186</v>
      </c>
      <c r="X3" s="20" t="s">
        <v>108</v>
      </c>
      <c r="Y3" s="20" t="s">
        <v>187</v>
      </c>
      <c r="Z3" s="20" t="s">
        <v>188</v>
      </c>
      <c r="AA3" s="20" t="s">
        <v>189</v>
      </c>
      <c r="AB3" s="20" t="s">
        <v>113</v>
      </c>
      <c r="AC3" s="20" t="s">
        <v>190</v>
      </c>
    </row>
    <row r="4" spans="2:29" x14ac:dyDescent="0.25">
      <c r="B4" s="21" t="s">
        <v>116</v>
      </c>
      <c r="C4" s="125">
        <v>803.58500000000004</v>
      </c>
      <c r="D4" s="21">
        <v>4463.4179999999997</v>
      </c>
      <c r="E4" s="21">
        <v>3415.431</v>
      </c>
      <c r="F4" s="21">
        <v>2203.4079999999999</v>
      </c>
      <c r="G4" s="21">
        <v>911.13800000000003</v>
      </c>
      <c r="H4" s="21">
        <v>4343.38</v>
      </c>
      <c r="I4" s="21">
        <v>3298.0889999999999</v>
      </c>
      <c r="J4" s="21">
        <v>2166.5569999999998</v>
      </c>
      <c r="K4" s="21">
        <v>911.779</v>
      </c>
      <c r="L4" s="21">
        <v>3663.5030000000002</v>
      </c>
      <c r="M4" s="21">
        <v>2773.7040000000002</v>
      </c>
      <c r="N4" s="21">
        <v>1770.894</v>
      </c>
      <c r="O4" s="21">
        <v>703.53899999999999</v>
      </c>
      <c r="P4" s="21">
        <v>3302.8440000000001</v>
      </c>
      <c r="Q4" s="21">
        <v>2534.1280000000002</v>
      </c>
      <c r="R4" s="21">
        <v>1618.4680000000001</v>
      </c>
      <c r="S4" s="21">
        <v>669.78899999999999</v>
      </c>
      <c r="T4" s="21">
        <v>3121.643</v>
      </c>
      <c r="U4" s="21">
        <v>2358.9430000000002</v>
      </c>
      <c r="V4" s="21">
        <v>1458.318</v>
      </c>
      <c r="W4" s="21">
        <v>569.27099999999996</v>
      </c>
      <c r="X4" s="21">
        <v>2679.7</v>
      </c>
      <c r="Y4" s="21">
        <v>1987.6679999999999</v>
      </c>
      <c r="Z4" s="21">
        <v>1210.117</v>
      </c>
      <c r="AA4" s="21">
        <v>473.99900000000002</v>
      </c>
      <c r="AB4" s="21">
        <v>2186.779</v>
      </c>
      <c r="AC4" s="21">
        <v>1629.2049999999999</v>
      </c>
    </row>
    <row r="5" spans="2:29" x14ac:dyDescent="0.25">
      <c r="B5" s="23" t="s">
        <v>117</v>
      </c>
      <c r="C5" s="126">
        <v>-613.01300000000003</v>
      </c>
      <c r="D5" s="23">
        <v>-3349.35</v>
      </c>
      <c r="E5" s="23">
        <v>-2558.8119999999999</v>
      </c>
      <c r="F5" s="23">
        <v>-1653.241</v>
      </c>
      <c r="G5" s="23">
        <v>-709.85199999999998</v>
      </c>
      <c r="H5" s="23">
        <v>-3159.1060000000002</v>
      </c>
      <c r="I5" s="23">
        <v>-2365.5509999999999</v>
      </c>
      <c r="J5" s="23">
        <v>-1550.711</v>
      </c>
      <c r="K5" s="23">
        <v>-674.50199999999995</v>
      </c>
      <c r="L5" s="23">
        <v>-2622.36</v>
      </c>
      <c r="M5" s="23">
        <v>-1964.855</v>
      </c>
      <c r="N5" s="23">
        <v>-1260.4280000000001</v>
      </c>
      <c r="O5" s="23">
        <v>-520.08100000000002</v>
      </c>
      <c r="P5" s="23">
        <v>-2373.6289999999999</v>
      </c>
      <c r="Q5" s="23">
        <v>-1811.6890000000003</v>
      </c>
      <c r="R5" s="23">
        <v>-1178.6780000000001</v>
      </c>
      <c r="S5" s="23">
        <v>-511.31700000000001</v>
      </c>
      <c r="T5" s="23">
        <v>-2308.3330000000001</v>
      </c>
      <c r="U5" s="23">
        <v>-1745.2680000000003</v>
      </c>
      <c r="V5" s="23">
        <v>-1088.0840000000001</v>
      </c>
      <c r="W5" s="23">
        <v>-436.82999999999993</v>
      </c>
      <c r="X5" s="23">
        <v>-1999.9</v>
      </c>
      <c r="Y5" s="23">
        <v>-1482.2819999999999</v>
      </c>
      <c r="Z5" s="23">
        <v>-906</v>
      </c>
      <c r="AA5" s="23">
        <v>-365.46800000000002</v>
      </c>
      <c r="AB5" s="23">
        <v>-1602.702</v>
      </c>
      <c r="AC5" s="23">
        <v>-1181.7449999999999</v>
      </c>
    </row>
    <row r="6" spans="2:29" x14ac:dyDescent="0.25">
      <c r="B6" s="24" t="s">
        <v>118</v>
      </c>
      <c r="C6" s="127">
        <f t="shared" ref="C6" si="0">SUM(C4:C5)</f>
        <v>190.572</v>
      </c>
      <c r="D6" s="26">
        <f t="shared" ref="D6:K6" si="1">SUM(D4:D5)</f>
        <v>1114.0679999999998</v>
      </c>
      <c r="E6" s="26">
        <f t="shared" si="1"/>
        <v>856.61900000000014</v>
      </c>
      <c r="F6" s="26">
        <f t="shared" si="1"/>
        <v>550.16699999999992</v>
      </c>
      <c r="G6" s="26">
        <f t="shared" si="1"/>
        <v>201.28600000000006</v>
      </c>
      <c r="H6" s="26">
        <f t="shared" si="1"/>
        <v>1184.2739999999999</v>
      </c>
      <c r="I6" s="26">
        <f t="shared" si="1"/>
        <v>932.53800000000001</v>
      </c>
      <c r="J6" s="26">
        <f t="shared" si="1"/>
        <v>615.84599999999978</v>
      </c>
      <c r="K6" s="26">
        <f t="shared" si="1"/>
        <v>237.27700000000004</v>
      </c>
      <c r="L6" s="26">
        <f>SUM(L4:L5)</f>
        <v>1041.143</v>
      </c>
      <c r="M6" s="26">
        <f>SUM(M4:M5)</f>
        <v>808.84900000000016</v>
      </c>
      <c r="N6" s="26">
        <f>SUM(N4:N5)</f>
        <v>510.46599999999989</v>
      </c>
      <c r="O6" s="26">
        <f t="shared" ref="O6:AC6" si="2">SUM(O4:O5)</f>
        <v>183.45799999999997</v>
      </c>
      <c r="P6" s="26">
        <f t="shared" si="2"/>
        <v>929.21500000000015</v>
      </c>
      <c r="Q6" s="26">
        <f t="shared" si="2"/>
        <v>722.43899999999985</v>
      </c>
      <c r="R6" s="26">
        <f t="shared" si="2"/>
        <v>439.78999999999996</v>
      </c>
      <c r="S6" s="26">
        <f t="shared" si="2"/>
        <v>158.47199999999998</v>
      </c>
      <c r="T6" s="26">
        <f t="shared" si="2"/>
        <v>813.31</v>
      </c>
      <c r="U6" s="26">
        <f t="shared" si="2"/>
        <v>613.67499999999995</v>
      </c>
      <c r="V6" s="26">
        <f t="shared" si="2"/>
        <v>370.23399999999992</v>
      </c>
      <c r="W6" s="26">
        <f t="shared" si="2"/>
        <v>132.44100000000003</v>
      </c>
      <c r="X6" s="26">
        <f t="shared" si="2"/>
        <v>679.79999999999973</v>
      </c>
      <c r="Y6" s="26">
        <f t="shared" si="2"/>
        <v>505.38599999999997</v>
      </c>
      <c r="Z6" s="26">
        <f t="shared" si="2"/>
        <v>304.11699999999996</v>
      </c>
      <c r="AA6" s="26">
        <f t="shared" si="2"/>
        <v>108.53100000000001</v>
      </c>
      <c r="AB6" s="26">
        <f t="shared" si="2"/>
        <v>584.077</v>
      </c>
      <c r="AC6" s="26">
        <f t="shared" si="2"/>
        <v>447.46000000000004</v>
      </c>
    </row>
    <row r="7" spans="2:29" x14ac:dyDescent="0.25">
      <c r="B7" s="21"/>
      <c r="C7" s="125"/>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2:29" x14ac:dyDescent="0.25">
      <c r="B8" s="2" t="s">
        <v>119</v>
      </c>
      <c r="C8" s="125">
        <v>-134.04400000000001</v>
      </c>
      <c r="D8" s="21">
        <v>-547.95600000000002</v>
      </c>
      <c r="E8" s="21">
        <v>-398.44900000000001</v>
      </c>
      <c r="F8" s="21">
        <v>-266.988</v>
      </c>
      <c r="G8" s="21">
        <v>-129.30500000000001</v>
      </c>
      <c r="H8" s="21">
        <v>-530.14499999999998</v>
      </c>
      <c r="I8" s="21">
        <v>-383.70299999999997</v>
      </c>
      <c r="J8" s="21">
        <v>-249.53399999999999</v>
      </c>
      <c r="K8" s="21">
        <v>-118.13800000000001</v>
      </c>
      <c r="L8" s="21">
        <v>-439.94499999999999</v>
      </c>
      <c r="M8" s="21">
        <v>-317.72500000000002</v>
      </c>
      <c r="N8" s="21">
        <v>-209.333</v>
      </c>
      <c r="O8" s="21">
        <v>-100.13800000000001</v>
      </c>
      <c r="P8" s="21">
        <v>-403.642</v>
      </c>
      <c r="Q8" s="21">
        <v>-300.68599999999998</v>
      </c>
      <c r="R8" s="21">
        <v>-203.37299999999999</v>
      </c>
      <c r="S8" s="21">
        <v>-104.408</v>
      </c>
      <c r="T8" s="21">
        <v>-391.625</v>
      </c>
      <c r="U8" s="21">
        <v>-292.27600000000001</v>
      </c>
      <c r="V8" s="21">
        <v>-195.31700000000001</v>
      </c>
      <c r="W8" s="21">
        <v>-94.715000000000003</v>
      </c>
      <c r="X8" s="21">
        <v>-322.39999999999998</v>
      </c>
      <c r="Y8" s="21">
        <v>-231.512</v>
      </c>
      <c r="Z8" s="21">
        <v>-148.53200000000001</v>
      </c>
      <c r="AA8" s="21">
        <v>-67.721000000000004</v>
      </c>
      <c r="AB8" s="21">
        <v>-272.334</v>
      </c>
      <c r="AC8" s="21">
        <v>-199.13</v>
      </c>
    </row>
    <row r="9" spans="2:29" x14ac:dyDescent="0.25">
      <c r="B9" s="2" t="s">
        <v>120</v>
      </c>
      <c r="C9" s="125">
        <v>-70.587999999999994</v>
      </c>
      <c r="D9" s="21">
        <v>-295.089</v>
      </c>
      <c r="E9" s="21">
        <v>-219.91</v>
      </c>
      <c r="F9" s="21">
        <v>-150.91900000000001</v>
      </c>
      <c r="G9" s="21">
        <v>-70.597999999999999</v>
      </c>
      <c r="H9" s="21">
        <v>-272.73</v>
      </c>
      <c r="I9" s="21">
        <v>-199.63399999999999</v>
      </c>
      <c r="J9" s="21">
        <v>-131.38999999999999</v>
      </c>
      <c r="K9" s="21">
        <v>-64.135000000000005</v>
      </c>
      <c r="L9" s="21">
        <v>-244.322</v>
      </c>
      <c r="M9" s="21">
        <v>-183.51599999999999</v>
      </c>
      <c r="N9" s="21">
        <v>-126.265</v>
      </c>
      <c r="O9" s="21">
        <v>-63.177</v>
      </c>
      <c r="P9" s="21">
        <v>-220.61500000000001</v>
      </c>
      <c r="Q9" s="21">
        <v>-168.18700000000001</v>
      </c>
      <c r="R9" s="21">
        <v>-106.79600000000001</v>
      </c>
      <c r="S9" s="21">
        <v>-52.819000000000003</v>
      </c>
      <c r="T9" s="21">
        <v>-185.63200000000001</v>
      </c>
      <c r="U9" s="21">
        <v>-139.08500000000001</v>
      </c>
      <c r="V9" s="21">
        <v>-92.765000000000001</v>
      </c>
      <c r="W9" s="21">
        <v>-44.48</v>
      </c>
      <c r="X9" s="21">
        <v>-161.1</v>
      </c>
      <c r="Y9" s="21">
        <v>-115.746</v>
      </c>
      <c r="Z9" s="21">
        <v>-81.125999999999991</v>
      </c>
      <c r="AA9" s="21">
        <v>-36.151000000000003</v>
      </c>
      <c r="AB9" s="21">
        <v>-130.488</v>
      </c>
      <c r="AC9" s="21">
        <v>-104.32899999999999</v>
      </c>
    </row>
    <row r="10" spans="2:29" x14ac:dyDescent="0.25">
      <c r="B10" s="2" t="s">
        <v>121</v>
      </c>
      <c r="C10" s="125">
        <v>-1.962</v>
      </c>
      <c r="D10" s="21">
        <v>-5.5789999999999997</v>
      </c>
      <c r="E10" s="21">
        <v>-4.4710000000000001</v>
      </c>
      <c r="F10" s="21">
        <v>-3.101</v>
      </c>
      <c r="G10" s="21">
        <v>-1.623</v>
      </c>
      <c r="H10" s="21">
        <v>-5.0629999999999997</v>
      </c>
      <c r="I10" s="21">
        <v>-3.718</v>
      </c>
      <c r="J10" s="21">
        <v>-2.6019999999999999</v>
      </c>
      <c r="K10" s="21">
        <v>-1.419</v>
      </c>
      <c r="L10" s="21">
        <v>-4.7229999999999999</v>
      </c>
      <c r="M10" s="21">
        <v>-3.423</v>
      </c>
      <c r="N10" s="21">
        <v>-2.407</v>
      </c>
      <c r="O10" s="21">
        <v>-1.181</v>
      </c>
      <c r="P10" s="21">
        <v>-4.3410000000000002</v>
      </c>
      <c r="Q10" s="21">
        <v>-3.6509999999999998</v>
      </c>
      <c r="R10" s="21">
        <v>-2.5529999999999999</v>
      </c>
      <c r="S10" s="21">
        <v>-1.4</v>
      </c>
      <c r="T10" s="21">
        <v>-5.5810000000000004</v>
      </c>
      <c r="U10" s="21">
        <v>-4.0659999999999998</v>
      </c>
      <c r="V10" s="21">
        <v>-2.8639999999999999</v>
      </c>
      <c r="W10" s="21">
        <v>-1.587</v>
      </c>
      <c r="X10" s="21">
        <v>-6.7</v>
      </c>
      <c r="Y10" s="21">
        <v>-4.7510000000000003</v>
      </c>
      <c r="Z10" s="21">
        <v>-3.47</v>
      </c>
      <c r="AA10" s="21">
        <v>-4.226</v>
      </c>
      <c r="AB10" s="21">
        <v>-6.4889999999999999</v>
      </c>
      <c r="AC10" s="21">
        <v>-4.8559999999999999</v>
      </c>
    </row>
    <row r="11" spans="2:29" x14ac:dyDescent="0.25">
      <c r="B11" s="2" t="s">
        <v>122</v>
      </c>
      <c r="C11" s="125">
        <v>3.1230000000000002</v>
      </c>
      <c r="D11" s="21">
        <v>15.478</v>
      </c>
      <c r="E11" s="21">
        <v>10.292999999999999</v>
      </c>
      <c r="F11" s="21">
        <v>6.7990000000000004</v>
      </c>
      <c r="G11" s="21">
        <v>3.7429999999999999</v>
      </c>
      <c r="H11" s="21">
        <v>19</v>
      </c>
      <c r="I11" s="21">
        <v>9.3089999999999993</v>
      </c>
      <c r="J11" s="21">
        <v>5.5869999999999997</v>
      </c>
      <c r="K11" s="21">
        <v>2.7719999999999998</v>
      </c>
      <c r="L11" s="21">
        <v>11.048999999999999</v>
      </c>
      <c r="M11" s="21">
        <v>7.4390000000000001</v>
      </c>
      <c r="N11" s="21">
        <v>5.62</v>
      </c>
      <c r="O11" s="21">
        <v>3.6920000000000002</v>
      </c>
      <c r="P11" s="21">
        <v>10.047000000000001</v>
      </c>
      <c r="Q11" s="21">
        <v>7.8070000000000004</v>
      </c>
      <c r="R11" s="21">
        <v>5.2610000000000001</v>
      </c>
      <c r="S11" s="21">
        <v>2.81</v>
      </c>
      <c r="T11" s="21">
        <v>10.545</v>
      </c>
      <c r="U11" s="21">
        <v>7.5960000000000001</v>
      </c>
      <c r="V11" s="21">
        <v>4.3090000000000002</v>
      </c>
      <c r="W11" s="21">
        <v>1.883</v>
      </c>
      <c r="X11" s="21">
        <v>7.3</v>
      </c>
      <c r="Y11" s="21">
        <v>2.165</v>
      </c>
      <c r="Z11" s="21">
        <v>3.5419999999999998</v>
      </c>
      <c r="AA11" s="21">
        <v>2.0550000000000002</v>
      </c>
      <c r="AB11" s="21">
        <v>6.3150000000000004</v>
      </c>
      <c r="AC11" s="21">
        <v>4.4800000000000004</v>
      </c>
    </row>
    <row r="12" spans="2:29" x14ac:dyDescent="0.25">
      <c r="B12" s="2" t="s">
        <v>123</v>
      </c>
      <c r="C12" s="125">
        <v>-8.9410000000000007</v>
      </c>
      <c r="D12" s="21">
        <v>-33.558999999999997</v>
      </c>
      <c r="E12" s="21">
        <v>-21.567</v>
      </c>
      <c r="F12" s="21">
        <v>-20.843</v>
      </c>
      <c r="G12" s="21">
        <v>-18.369</v>
      </c>
      <c r="H12" s="21">
        <v>-6.976</v>
      </c>
      <c r="I12" s="21">
        <v>-4.7990000000000004</v>
      </c>
      <c r="J12" s="21">
        <v>-3.968</v>
      </c>
      <c r="K12" s="21">
        <v>-1.17</v>
      </c>
      <c r="L12" s="21">
        <v>-2.5409999999999999</v>
      </c>
      <c r="M12" s="21">
        <v>-1.137</v>
      </c>
      <c r="N12" s="21">
        <v>-0.89600000000000002</v>
      </c>
      <c r="O12" s="21">
        <v>-0.73499999999999999</v>
      </c>
      <c r="P12" s="21">
        <v>-4.7809999999999997</v>
      </c>
      <c r="Q12" s="21">
        <v>-3.37</v>
      </c>
      <c r="R12" s="21">
        <v>-2.5009999999999999</v>
      </c>
      <c r="S12" s="21">
        <v>-1.9</v>
      </c>
      <c r="T12" s="21">
        <v>-4.4749999999999996</v>
      </c>
      <c r="U12" s="21">
        <v>-2.6880000000000002</v>
      </c>
      <c r="V12" s="21">
        <v>-1.456</v>
      </c>
      <c r="W12" s="21">
        <v>-0.94599999999999995</v>
      </c>
      <c r="X12" s="21">
        <v>-4.5</v>
      </c>
      <c r="Y12" s="21">
        <v>-0.87100000000000044</v>
      </c>
      <c r="Z12" s="21">
        <v>-0.43400000000000016</v>
      </c>
      <c r="AA12" s="21">
        <v>-0.25400000000000045</v>
      </c>
      <c r="AB12" s="21">
        <v>-2.5080000000000009</v>
      </c>
      <c r="AC12" s="21">
        <v>-1.7349999999999994</v>
      </c>
    </row>
    <row r="13" spans="2:29" x14ac:dyDescent="0.25">
      <c r="B13" s="23" t="s">
        <v>124</v>
      </c>
      <c r="C13" s="126">
        <v>0.68799999999999994</v>
      </c>
      <c r="D13" s="23">
        <v>45.704999999999998</v>
      </c>
      <c r="E13" s="23">
        <v>23.279</v>
      </c>
      <c r="F13" s="23">
        <v>15.952999999999999</v>
      </c>
      <c r="G13" s="23">
        <v>3.371</v>
      </c>
      <c r="H13" s="23">
        <v>42.067999999999998</v>
      </c>
      <c r="I13" s="23">
        <v>14.194000000000001</v>
      </c>
      <c r="J13" s="23">
        <v>2.0470000000000002</v>
      </c>
      <c r="K13" s="23">
        <v>0.41499999999999998</v>
      </c>
      <c r="L13" s="23">
        <v>20.992000000000001</v>
      </c>
      <c r="M13" s="23">
        <v>12.173999999999999</v>
      </c>
      <c r="N13" s="23">
        <v>5.1609999999999996</v>
      </c>
      <c r="O13" s="23">
        <v>-3.4000000000000002E-2</v>
      </c>
      <c r="P13" s="23">
        <v>31.228999999999999</v>
      </c>
      <c r="Q13" s="23">
        <v>17.963999999999999</v>
      </c>
      <c r="R13" s="23">
        <v>9.1769999999999996</v>
      </c>
      <c r="S13" s="23">
        <v>1.7270000000000001</v>
      </c>
      <c r="T13" s="23">
        <v>23.798999999999999</v>
      </c>
      <c r="U13" s="23">
        <v>14.87</v>
      </c>
      <c r="V13" s="23">
        <v>6.5389999999999997</v>
      </c>
      <c r="W13" s="23">
        <v>0.81499999999999995</v>
      </c>
      <c r="X13" s="23">
        <v>19.8</v>
      </c>
      <c r="Y13" s="23">
        <v>9.99</v>
      </c>
      <c r="Z13" s="23">
        <v>4.5419999999999998</v>
      </c>
      <c r="AA13" s="23">
        <v>-6.5000000000000002E-2</v>
      </c>
      <c r="AB13" s="23">
        <v>15.12</v>
      </c>
      <c r="AC13" s="23">
        <v>8.3970000000000002</v>
      </c>
    </row>
    <row r="14" spans="2:29" x14ac:dyDescent="0.25">
      <c r="B14" s="24" t="s">
        <v>125</v>
      </c>
      <c r="C14" s="127">
        <f t="shared" ref="C14:K14" si="3">SUM(C6:C13)</f>
        <v>-21.152000000000005</v>
      </c>
      <c r="D14" s="26">
        <f t="shared" si="3"/>
        <v>293.06799999999976</v>
      </c>
      <c r="E14" s="26">
        <f t="shared" si="3"/>
        <v>245.79400000000012</v>
      </c>
      <c r="F14" s="26">
        <f t="shared" si="3"/>
        <v>131.0679999999999</v>
      </c>
      <c r="G14" s="26">
        <f t="shared" si="3"/>
        <v>-11.494999999999946</v>
      </c>
      <c r="H14" s="26">
        <f t="shared" si="3"/>
        <v>430.42799999999988</v>
      </c>
      <c r="I14" s="26">
        <f t="shared" si="3"/>
        <v>364.18700000000007</v>
      </c>
      <c r="J14" s="26">
        <f t="shared" si="3"/>
        <v>235.98599999999979</v>
      </c>
      <c r="K14" s="26">
        <f t="shared" si="3"/>
        <v>55.602000000000032</v>
      </c>
      <c r="L14" s="26">
        <f>SUM(L6:L13)</f>
        <v>381.65300000000008</v>
      </c>
      <c r="M14" s="26">
        <f>SUM(M6:M13)</f>
        <v>322.66100000000017</v>
      </c>
      <c r="N14" s="26">
        <f>SUM(N6:N13)</f>
        <v>182.34599999999995</v>
      </c>
      <c r="O14" s="26">
        <f t="shared" ref="O14:AC14" si="4">SUM(O6:O13)</f>
        <v>21.884999999999966</v>
      </c>
      <c r="P14" s="26">
        <f t="shared" si="4"/>
        <v>337.11200000000008</v>
      </c>
      <c r="Q14" s="26">
        <f t="shared" si="4"/>
        <v>272.31599999999986</v>
      </c>
      <c r="R14" s="26">
        <f t="shared" si="4"/>
        <v>139.00499999999997</v>
      </c>
      <c r="S14" s="26">
        <f t="shared" si="4"/>
        <v>2.4819999999999762</v>
      </c>
      <c r="T14" s="26">
        <f t="shared" si="4"/>
        <v>260.34099999999995</v>
      </c>
      <c r="U14" s="26">
        <f t="shared" si="4"/>
        <v>198.02599999999995</v>
      </c>
      <c r="V14" s="26">
        <f t="shared" si="4"/>
        <v>88.679999999999907</v>
      </c>
      <c r="W14" s="26">
        <f t="shared" si="4"/>
        <v>-6.5889999999999684</v>
      </c>
      <c r="X14" s="26">
        <v>212.1</v>
      </c>
      <c r="Y14" s="26">
        <f t="shared" si="4"/>
        <v>164.66099999999997</v>
      </c>
      <c r="Z14" s="26">
        <f t="shared" si="4"/>
        <v>78.638999999999967</v>
      </c>
      <c r="AA14" s="26">
        <f t="shared" si="4"/>
        <v>2.1689999999999987</v>
      </c>
      <c r="AB14" s="26">
        <f t="shared" si="4"/>
        <v>193.69299999999998</v>
      </c>
      <c r="AC14" s="26">
        <f t="shared" si="4"/>
        <v>150.28700000000003</v>
      </c>
    </row>
    <row r="15" spans="2:29" x14ac:dyDescent="0.25">
      <c r="B15" s="21"/>
      <c r="C15" s="125"/>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2:29" x14ac:dyDescent="0.25">
      <c r="B16" s="23" t="s">
        <v>126</v>
      </c>
      <c r="C16" s="126">
        <v>-13.667999999999999</v>
      </c>
      <c r="D16" s="23">
        <v>-36.615000000000002</v>
      </c>
      <c r="E16" s="23">
        <v>-37.134999999999998</v>
      </c>
      <c r="F16" s="23">
        <v>-22.849</v>
      </c>
      <c r="G16" s="23">
        <v>-13.519</v>
      </c>
      <c r="H16" s="23">
        <v>-17.876999999999999</v>
      </c>
      <c r="I16" s="23">
        <v>-8.6560000000000006</v>
      </c>
      <c r="J16" s="23">
        <v>-9.3230000000000004</v>
      </c>
      <c r="K16" s="23">
        <v>-3.8039999999999998</v>
      </c>
      <c r="L16" s="23">
        <v>-47.033999999999999</v>
      </c>
      <c r="M16" s="23">
        <v>-43.872</v>
      </c>
      <c r="N16" s="23">
        <v>-16.231000000000002</v>
      </c>
      <c r="O16" s="23">
        <v>-7.5170000000000003</v>
      </c>
      <c r="P16" s="23">
        <v>-16.288</v>
      </c>
      <c r="Q16" s="23">
        <v>-23.761999999999997</v>
      </c>
      <c r="R16" s="23">
        <v>-14.11</v>
      </c>
      <c r="S16" s="23">
        <v>-12.651</v>
      </c>
      <c r="T16" s="23">
        <v>-27.715999999999998</v>
      </c>
      <c r="U16" s="23">
        <v>-28.901</v>
      </c>
      <c r="V16" s="23">
        <v>-18.207000000000001</v>
      </c>
      <c r="W16" s="23">
        <v>-6.5679999999999996</v>
      </c>
      <c r="X16" s="23">
        <v>-21.9</v>
      </c>
      <c r="Y16" s="23">
        <v>-13.722</v>
      </c>
      <c r="Z16" s="23">
        <v>-9.0749999999999993</v>
      </c>
      <c r="AA16" s="23">
        <v>-3.9030000000000005</v>
      </c>
      <c r="AB16" s="23">
        <v>-19.538</v>
      </c>
      <c r="AC16" s="23">
        <v>-10.062000000000001</v>
      </c>
    </row>
    <row r="17" spans="2:29" x14ac:dyDescent="0.25">
      <c r="B17" s="24" t="s">
        <v>127</v>
      </c>
      <c r="C17" s="127">
        <f>SUM(C14:C16)</f>
        <v>-34.820000000000007</v>
      </c>
      <c r="D17" s="128">
        <f t="shared" ref="D17:AC17" si="5">SUM(D14:D16)</f>
        <v>256.45299999999975</v>
      </c>
      <c r="E17" s="128">
        <f t="shared" si="5"/>
        <v>208.65900000000013</v>
      </c>
      <c r="F17" s="128">
        <f t="shared" si="5"/>
        <v>108.21899999999989</v>
      </c>
      <c r="G17" s="128">
        <f t="shared" si="5"/>
        <v>-25.013999999999946</v>
      </c>
      <c r="H17" s="128">
        <f t="shared" si="5"/>
        <v>412.55099999999987</v>
      </c>
      <c r="I17" s="128">
        <f t="shared" si="5"/>
        <v>355.53100000000006</v>
      </c>
      <c r="J17" s="128">
        <f t="shared" si="5"/>
        <v>226.66299999999978</v>
      </c>
      <c r="K17" s="128">
        <f t="shared" si="5"/>
        <v>51.79800000000003</v>
      </c>
      <c r="L17" s="128">
        <f t="shared" si="5"/>
        <v>334.61900000000009</v>
      </c>
      <c r="M17" s="128">
        <f t="shared" si="5"/>
        <v>278.78900000000016</v>
      </c>
      <c r="N17" s="128">
        <f t="shared" si="5"/>
        <v>166.11499999999995</v>
      </c>
      <c r="O17" s="128">
        <f t="shared" si="5"/>
        <v>14.367999999999967</v>
      </c>
      <c r="P17" s="128">
        <f t="shared" si="5"/>
        <v>320.82400000000007</v>
      </c>
      <c r="Q17" s="128">
        <f t="shared" si="5"/>
        <v>248.55399999999986</v>
      </c>
      <c r="R17" s="128">
        <f t="shared" si="5"/>
        <v>124.89499999999997</v>
      </c>
      <c r="S17" s="128">
        <f t="shared" si="5"/>
        <v>-10.169000000000024</v>
      </c>
      <c r="T17" s="128">
        <f t="shared" si="5"/>
        <v>232.62499999999994</v>
      </c>
      <c r="U17" s="128">
        <f t="shared" si="5"/>
        <v>169.12499999999994</v>
      </c>
      <c r="V17" s="128">
        <f t="shared" si="5"/>
        <v>70.4729999999999</v>
      </c>
      <c r="W17" s="128">
        <f t="shared" si="5"/>
        <v>-13.156999999999968</v>
      </c>
      <c r="X17" s="128">
        <f t="shared" si="5"/>
        <v>190.2</v>
      </c>
      <c r="Y17" s="128">
        <f t="shared" si="5"/>
        <v>150.93899999999996</v>
      </c>
      <c r="Z17" s="128">
        <f t="shared" si="5"/>
        <v>69.563999999999965</v>
      </c>
      <c r="AA17" s="128">
        <f t="shared" si="5"/>
        <v>-1.7340000000000018</v>
      </c>
      <c r="AB17" s="128">
        <f t="shared" si="5"/>
        <v>174.15499999999997</v>
      </c>
      <c r="AC17" s="128">
        <f t="shared" si="5"/>
        <v>140.22500000000002</v>
      </c>
    </row>
    <row r="18" spans="2:29" x14ac:dyDescent="0.25">
      <c r="B18" s="21"/>
      <c r="C18" s="12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row>
    <row r="19" spans="2:29" x14ac:dyDescent="0.25">
      <c r="B19" s="27" t="s">
        <v>128</v>
      </c>
      <c r="C19" s="126">
        <v>7.9649999999999999</v>
      </c>
      <c r="D19" s="23">
        <v>-49.99</v>
      </c>
      <c r="E19" s="23">
        <v>-46.002000000000002</v>
      </c>
      <c r="F19" s="23">
        <v>-27.102</v>
      </c>
      <c r="G19" s="23">
        <v>2.8159999999999998</v>
      </c>
      <c r="H19" s="23">
        <v>-82.414000000000001</v>
      </c>
      <c r="I19" s="23">
        <v>-72.537000000000006</v>
      </c>
      <c r="J19" s="23">
        <v>-47.834000000000003</v>
      </c>
      <c r="K19" s="23">
        <v>-13.226000000000001</v>
      </c>
      <c r="L19" s="23">
        <v>-78.287000000000006</v>
      </c>
      <c r="M19" s="23">
        <v>-66.11</v>
      </c>
      <c r="N19" s="23">
        <v>-39.246000000000002</v>
      </c>
      <c r="O19" s="23">
        <v>-3.1190000000000002</v>
      </c>
      <c r="P19" s="23">
        <v>-67.510999999999996</v>
      </c>
      <c r="Q19" s="23">
        <v>-50.765999999999998</v>
      </c>
      <c r="R19" s="23">
        <v>-25.120999999999999</v>
      </c>
      <c r="S19" s="23">
        <v>1.339</v>
      </c>
      <c r="T19" s="23">
        <v>-36.851999999999997</v>
      </c>
      <c r="U19" s="23">
        <v>-34.554000000000002</v>
      </c>
      <c r="V19" s="23">
        <v>-14.234999999999999</v>
      </c>
      <c r="W19" s="23">
        <v>2.6579999999999999</v>
      </c>
      <c r="X19" s="23">
        <v>-38.5</v>
      </c>
      <c r="Y19" s="23">
        <v>-24.006</v>
      </c>
      <c r="Z19" s="23">
        <v>-14.087999999999999</v>
      </c>
      <c r="AA19" s="23">
        <v>-1.413</v>
      </c>
      <c r="AB19" s="23">
        <v>-36.558999999999997</v>
      </c>
      <c r="AC19" s="23">
        <v>-25.401</v>
      </c>
    </row>
    <row r="20" spans="2:29" x14ac:dyDescent="0.25">
      <c r="B20" s="24" t="s">
        <v>129</v>
      </c>
      <c r="C20" s="127">
        <f>SUM(C17:C19)</f>
        <v>-26.855000000000008</v>
      </c>
      <c r="D20" s="26">
        <f>SUM(D17:D19)</f>
        <v>206.46299999999974</v>
      </c>
      <c r="E20" s="26">
        <f t="shared" ref="E20:K20" si="6">SUM(E17:E19)</f>
        <v>162.65700000000012</v>
      </c>
      <c r="F20" s="26">
        <f t="shared" si="6"/>
        <v>81.116999999999891</v>
      </c>
      <c r="G20" s="26">
        <f t="shared" si="6"/>
        <v>-22.197999999999947</v>
      </c>
      <c r="H20" s="26">
        <f t="shared" si="6"/>
        <v>330.13699999999989</v>
      </c>
      <c r="I20" s="26">
        <f t="shared" si="6"/>
        <v>282.99400000000003</v>
      </c>
      <c r="J20" s="26">
        <f t="shared" si="6"/>
        <v>178.82899999999978</v>
      </c>
      <c r="K20" s="26">
        <f t="shared" si="6"/>
        <v>38.572000000000031</v>
      </c>
      <c r="L20" s="26">
        <f>SUM(L17:L19)</f>
        <v>256.33200000000011</v>
      </c>
      <c r="M20" s="26">
        <f>SUM(M17:M19)</f>
        <v>212.67900000000014</v>
      </c>
      <c r="N20" s="26">
        <f>SUM(N17:N19)</f>
        <v>126.86899999999994</v>
      </c>
      <c r="O20" s="26">
        <f t="shared" ref="O20:AC20" si="7">SUM(O17:O19)</f>
        <v>11.248999999999967</v>
      </c>
      <c r="P20" s="26">
        <f t="shared" si="7"/>
        <v>253.31300000000007</v>
      </c>
      <c r="Q20" s="26">
        <f t="shared" si="7"/>
        <v>197.78799999999987</v>
      </c>
      <c r="R20" s="26">
        <f t="shared" si="7"/>
        <v>99.773999999999972</v>
      </c>
      <c r="S20" s="26">
        <f t="shared" si="7"/>
        <v>-8.8300000000000232</v>
      </c>
      <c r="T20" s="26">
        <f t="shared" si="7"/>
        <v>195.77299999999994</v>
      </c>
      <c r="U20" s="26">
        <f t="shared" si="7"/>
        <v>134.57099999999994</v>
      </c>
      <c r="V20" s="26">
        <f t="shared" si="7"/>
        <v>56.2379999999999</v>
      </c>
      <c r="W20" s="26">
        <f t="shared" si="7"/>
        <v>-10.498999999999969</v>
      </c>
      <c r="X20" s="26">
        <f t="shared" si="7"/>
        <v>151.69999999999999</v>
      </c>
      <c r="Y20" s="26">
        <f t="shared" si="7"/>
        <v>126.93299999999996</v>
      </c>
      <c r="Z20" s="26">
        <f t="shared" si="7"/>
        <v>55.475999999999964</v>
      </c>
      <c r="AA20" s="26">
        <f t="shared" si="7"/>
        <v>-3.147000000000002</v>
      </c>
      <c r="AB20" s="26">
        <f t="shared" si="7"/>
        <v>137.59599999999998</v>
      </c>
      <c r="AC20" s="26">
        <f t="shared" si="7"/>
        <v>114.82400000000003</v>
      </c>
    </row>
    <row r="21" spans="2:29" x14ac:dyDescent="0.25">
      <c r="C21" s="125"/>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2:29" x14ac:dyDescent="0.25">
      <c r="B22" s="26" t="s">
        <v>130</v>
      </c>
      <c r="C22" s="125"/>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2:29" x14ac:dyDescent="0.25">
      <c r="B23" s="2" t="s">
        <v>131</v>
      </c>
      <c r="C23" s="125">
        <v>-24.978000000000002</v>
      </c>
      <c r="D23" s="21">
        <v>212.04599999999999</v>
      </c>
      <c r="E23" s="21">
        <v>167.39400000000001</v>
      </c>
      <c r="F23" s="21">
        <v>83.763999999999996</v>
      </c>
      <c r="G23" s="21">
        <v>-20.036000000000001</v>
      </c>
      <c r="H23" s="21">
        <v>331.31599999999997</v>
      </c>
      <c r="I23" s="21">
        <v>283.20600000000002</v>
      </c>
      <c r="J23" s="21">
        <v>179.114</v>
      </c>
      <c r="K23" s="21">
        <v>39.508000000000003</v>
      </c>
      <c r="L23" s="21">
        <v>258.61200000000002</v>
      </c>
      <c r="M23" s="21">
        <v>212.83699999999999</v>
      </c>
      <c r="N23" s="21">
        <v>127.196</v>
      </c>
      <c r="O23" s="21">
        <v>12.465999999999999</v>
      </c>
      <c r="P23" s="21">
        <v>255.62799999999999</v>
      </c>
      <c r="Q23" s="21">
        <v>199.94</v>
      </c>
      <c r="R23" s="21">
        <v>101.99299999999999</v>
      </c>
      <c r="S23" s="21">
        <v>-6.8449999999999998</v>
      </c>
      <c r="T23" s="21">
        <v>197.91399999999999</v>
      </c>
      <c r="U23" s="21">
        <v>135.62700000000001</v>
      </c>
      <c r="V23" s="21">
        <v>56.601999999999997</v>
      </c>
      <c r="W23" s="21">
        <v>-10.125999999999999</v>
      </c>
      <c r="X23" s="21">
        <v>152.1</v>
      </c>
      <c r="Y23" s="21">
        <v>126.706</v>
      </c>
      <c r="Z23" s="21">
        <v>55.598999999999997</v>
      </c>
      <c r="AA23" s="21">
        <v>-3.1469999999999998</v>
      </c>
      <c r="AB23" s="21">
        <v>136.85599999999999</v>
      </c>
      <c r="AC23" s="21">
        <v>114.084</v>
      </c>
    </row>
    <row r="24" spans="2:29" x14ac:dyDescent="0.25">
      <c r="B24" s="2" t="s">
        <v>132</v>
      </c>
      <c r="C24" s="125">
        <v>-1.877</v>
      </c>
      <c r="D24" s="21">
        <v>-5.585</v>
      </c>
      <c r="E24" s="21">
        <v>-4.7370000000000001</v>
      </c>
      <c r="F24" s="21">
        <v>-2.6469999999999998</v>
      </c>
      <c r="G24" s="21">
        <v>-2.1619999999999999</v>
      </c>
      <c r="H24" s="21">
        <v>-1.179</v>
      </c>
      <c r="I24" s="21">
        <v>-0.21199999999999999</v>
      </c>
      <c r="J24" s="21">
        <v>-0.28499999999999998</v>
      </c>
      <c r="K24" s="21">
        <v>-0.93700000000000006</v>
      </c>
      <c r="L24" s="21">
        <v>-2.2610000000000001</v>
      </c>
      <c r="M24" s="21">
        <v>-0.111</v>
      </c>
      <c r="N24" s="21">
        <v>-0.27900000000000003</v>
      </c>
      <c r="O24" s="21">
        <v>-1.2170000000000001</v>
      </c>
      <c r="P24" s="21">
        <v>-2.3149999999999999</v>
      </c>
      <c r="Q24" s="21">
        <v>-2.1389999999999998</v>
      </c>
      <c r="R24" s="21">
        <v>-2.2160000000000002</v>
      </c>
      <c r="S24" s="21">
        <v>-1.9850000000000001</v>
      </c>
      <c r="T24" s="21">
        <v>-2.141</v>
      </c>
      <c r="U24" s="21">
        <v>-1.056</v>
      </c>
      <c r="V24" s="21">
        <v>-0.36399999999999999</v>
      </c>
      <c r="W24" s="21">
        <v>-0.373</v>
      </c>
      <c r="X24" s="21">
        <v>-0.30099999999999999</v>
      </c>
      <c r="Y24" s="21">
        <v>0.22700000000000001</v>
      </c>
      <c r="Z24" s="21">
        <v>-0.123</v>
      </c>
      <c r="AA24" s="21">
        <v>0</v>
      </c>
      <c r="AB24" s="21">
        <v>0.74</v>
      </c>
      <c r="AC24" s="21">
        <v>0.74</v>
      </c>
    </row>
    <row r="25" spans="2:29" x14ac:dyDescent="0.25">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2:29" x14ac:dyDescent="0.25">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2:29" x14ac:dyDescent="0.25">
      <c r="B27" s="18" t="s">
        <v>133</v>
      </c>
      <c r="C27" s="134" t="s">
        <v>326</v>
      </c>
      <c r="D27" s="20" t="s">
        <v>323</v>
      </c>
      <c r="E27" s="20" t="s">
        <v>170</v>
      </c>
      <c r="F27" s="20" t="s">
        <v>171</v>
      </c>
      <c r="G27" s="20" t="s">
        <v>172</v>
      </c>
      <c r="H27" s="20" t="s">
        <v>173</v>
      </c>
      <c r="I27" s="30" t="s">
        <v>174</v>
      </c>
      <c r="J27" s="30" t="s">
        <v>175</v>
      </c>
      <c r="K27" s="30" t="s">
        <v>176</v>
      </c>
      <c r="L27" s="20" t="s">
        <v>177</v>
      </c>
      <c r="M27" s="30" t="s">
        <v>178</v>
      </c>
      <c r="N27" s="30" t="s">
        <v>179</v>
      </c>
      <c r="O27" s="30" t="s">
        <v>180</v>
      </c>
      <c r="P27" s="30" t="s">
        <v>98</v>
      </c>
      <c r="Q27" s="30" t="s">
        <v>181</v>
      </c>
      <c r="R27" s="30" t="s">
        <v>182</v>
      </c>
      <c r="S27" s="30" t="s">
        <v>183</v>
      </c>
      <c r="T27" s="30" t="s">
        <v>103</v>
      </c>
      <c r="U27" s="30" t="s">
        <v>184</v>
      </c>
      <c r="V27" s="30" t="s">
        <v>185</v>
      </c>
      <c r="W27" s="30" t="s">
        <v>186</v>
      </c>
      <c r="X27" s="30" t="s">
        <v>108</v>
      </c>
      <c r="Y27" s="30" t="s">
        <v>187</v>
      </c>
      <c r="Z27" s="30" t="s">
        <v>188</v>
      </c>
      <c r="AA27" s="30" t="s">
        <v>189</v>
      </c>
      <c r="AB27" s="30" t="s">
        <v>113</v>
      </c>
      <c r="AC27" s="30" t="s">
        <v>190</v>
      </c>
    </row>
    <row r="28" spans="2:29" x14ac:dyDescent="0.25">
      <c r="B28" s="2" t="s">
        <v>134</v>
      </c>
      <c r="C28" s="129">
        <f>C23/C30*1000000</f>
        <v>-1.0410975096729163</v>
      </c>
      <c r="D28" s="31">
        <f>D23/D30*1000000</f>
        <v>8.8382001175475686</v>
      </c>
      <c r="E28" s="31">
        <f>E23/E30*1000000</f>
        <v>6.9848103743665</v>
      </c>
      <c r="F28" s="31">
        <f t="shared" ref="F28" si="8">F23/F30*1000000</f>
        <v>3.4970925613429458</v>
      </c>
      <c r="G28" s="31">
        <f>G23/G30*1000000</f>
        <v>-0.83645614538623114</v>
      </c>
      <c r="H28" s="31">
        <f>H23/H30*1000000</f>
        <v>13.829286392777094</v>
      </c>
      <c r="I28" s="31">
        <f>I23/I30*1000000</f>
        <v>11.828109661173071</v>
      </c>
      <c r="J28" s="31">
        <f t="shared" ref="J28:AC28" si="9">J23/J30*1000000</f>
        <v>7.4895190210080713</v>
      </c>
      <c r="K28" s="31">
        <f t="shared" si="9"/>
        <v>1.6525288338215116</v>
      </c>
      <c r="L28" s="31">
        <f t="shared" si="9"/>
        <v>10.802915097789416</v>
      </c>
      <c r="M28" s="31">
        <f t="shared" si="9"/>
        <v>8.8929882746193822</v>
      </c>
      <c r="N28" s="31">
        <f t="shared" si="9"/>
        <v>5.3193344752674481</v>
      </c>
      <c r="O28" s="31">
        <f t="shared" si="9"/>
        <v>0.5214111076041783</v>
      </c>
      <c r="P28" s="31">
        <f t="shared" si="9"/>
        <v>10.698329360123322</v>
      </c>
      <c r="Q28" s="31">
        <f t="shared" si="9"/>
        <v>8.3693564348333158</v>
      </c>
      <c r="R28" s="31">
        <f t="shared" si="9"/>
        <v>4.2703599720900263</v>
      </c>
      <c r="S28" s="31">
        <f t="shared" si="9"/>
        <v>-0.28659431538395996</v>
      </c>
      <c r="T28" s="31">
        <f t="shared" si="9"/>
        <v>8.2787919173082898</v>
      </c>
      <c r="U28" s="31">
        <f t="shared" si="9"/>
        <v>5.6715548859583702</v>
      </c>
      <c r="V28" s="31">
        <f t="shared" si="9"/>
        <v>2.3652134030319543</v>
      </c>
      <c r="W28" s="31">
        <f t="shared" si="9"/>
        <v>-0.42044624352291265</v>
      </c>
      <c r="X28" s="31">
        <f t="shared" si="9"/>
        <v>6.3154131581903039</v>
      </c>
      <c r="Y28" s="31">
        <f t="shared" si="9"/>
        <v>5.2610173545145349</v>
      </c>
      <c r="Z28" s="31">
        <f t="shared" si="9"/>
        <v>2.3085513226970589</v>
      </c>
      <c r="AA28" s="31">
        <f t="shared" si="9"/>
        <v>-0.13066801583711299</v>
      </c>
      <c r="AB28" s="31">
        <f t="shared" si="9"/>
        <v>5.6824601129342023</v>
      </c>
      <c r="AC28" s="31">
        <f t="shared" si="9"/>
        <v>4.7369335617290114</v>
      </c>
    </row>
    <row r="29" spans="2:29" x14ac:dyDescent="0.25">
      <c r="B29" s="2" t="s">
        <v>135</v>
      </c>
      <c r="C29" s="129">
        <f>C23/C31*1000000</f>
        <v>-1.0371228787986682</v>
      </c>
      <c r="D29" s="31">
        <f>D23/D31*1000000</f>
        <v>8.8044582415622692</v>
      </c>
      <c r="E29" s="31">
        <f>E23/E31*1000000</f>
        <v>6.9504422761479798</v>
      </c>
      <c r="F29" s="31">
        <f t="shared" ref="F29" si="10">F23/F31*1000000</f>
        <v>3.4780030754941</v>
      </c>
      <c r="G29" s="31">
        <f>G23/G31*1000000</f>
        <v>-0.83192385297502269</v>
      </c>
      <c r="H29" s="31">
        <f>H23/H31*1000000</f>
        <v>13.756722063898611</v>
      </c>
      <c r="I29" s="31">
        <f>I23/I31*1000000</f>
        <v>11.759124910443413</v>
      </c>
      <c r="J29" s="31">
        <f t="shared" ref="J29:AC29" si="11">J23/J31*1000000</f>
        <v>7.4370737173970944</v>
      </c>
      <c r="K29" s="31">
        <f t="shared" si="11"/>
        <v>1.6404296058762824</v>
      </c>
      <c r="L29" s="31">
        <f t="shared" si="11"/>
        <v>10.737946269992841</v>
      </c>
      <c r="M29" s="31">
        <f t="shared" si="11"/>
        <v>8.8373017117011798</v>
      </c>
      <c r="N29" s="31">
        <f t="shared" si="11"/>
        <v>5.2813628669899657</v>
      </c>
      <c r="O29" s="31">
        <f t="shared" si="11"/>
        <v>0.51760644595660954</v>
      </c>
      <c r="P29" s="31">
        <f t="shared" si="11"/>
        <v>10.614046251162859</v>
      </c>
      <c r="Q29" s="31">
        <f t="shared" si="11"/>
        <v>8.3017995190569973</v>
      </c>
      <c r="R29" s="31">
        <f t="shared" si="11"/>
        <v>4.2348976610342124</v>
      </c>
      <c r="S29" s="31">
        <f t="shared" si="11"/>
        <v>-0.28421435284557944</v>
      </c>
      <c r="T29" s="31">
        <f t="shared" si="11"/>
        <v>8.2176770531891901</v>
      </c>
      <c r="U29" s="31">
        <f t="shared" si="11"/>
        <v>5.6314302459294963</v>
      </c>
      <c r="V29" s="31">
        <f t="shared" si="11"/>
        <v>2.3501973410906483</v>
      </c>
      <c r="W29" s="31">
        <f t="shared" si="11"/>
        <v>-0.42044624352291265</v>
      </c>
      <c r="X29" s="31">
        <f t="shared" si="11"/>
        <v>6.3154131581903039</v>
      </c>
      <c r="Y29" s="31">
        <f t="shared" si="11"/>
        <v>5.2610173545145349</v>
      </c>
      <c r="Z29" s="31">
        <f t="shared" si="11"/>
        <v>2.3085513226970589</v>
      </c>
      <c r="AA29" s="31">
        <f t="shared" si="11"/>
        <v>-0.13066801583711299</v>
      </c>
      <c r="AB29" s="31">
        <f t="shared" si="11"/>
        <v>5.6824601129342023</v>
      </c>
      <c r="AC29" s="31">
        <f t="shared" si="11"/>
        <v>4.7369335617290114</v>
      </c>
    </row>
    <row r="30" spans="2:29" x14ac:dyDescent="0.25">
      <c r="B30" s="2" t="s">
        <v>136</v>
      </c>
      <c r="C30" s="51">
        <v>23991989</v>
      </c>
      <c r="D30" s="33">
        <v>23991989</v>
      </c>
      <c r="E30" s="33">
        <v>23965432.277777776</v>
      </c>
      <c r="F30" s="33">
        <v>23952468.666666668</v>
      </c>
      <c r="G30" s="33">
        <v>23953437.5</v>
      </c>
      <c r="H30" s="33">
        <v>23957563</v>
      </c>
      <c r="I30" s="33">
        <v>23943470.944444444</v>
      </c>
      <c r="J30" s="33">
        <v>23915287.416666668</v>
      </c>
      <c r="K30" s="33">
        <v>23907601</v>
      </c>
      <c r="L30" s="33">
        <v>23939094</v>
      </c>
      <c r="M30" s="33">
        <v>23933125</v>
      </c>
      <c r="N30" s="33">
        <v>23912013.916666668</v>
      </c>
      <c r="O30" s="33">
        <v>23908198</v>
      </c>
      <c r="P30" s="33">
        <v>23894198</v>
      </c>
      <c r="Q30" s="33">
        <v>23889531</v>
      </c>
      <c r="R30" s="33">
        <v>23883935</v>
      </c>
      <c r="S30" s="33">
        <v>23883935</v>
      </c>
      <c r="T30" s="33">
        <v>23906145</v>
      </c>
      <c r="U30" s="33">
        <v>23913548</v>
      </c>
      <c r="V30" s="33">
        <v>23931033</v>
      </c>
      <c r="W30" s="33">
        <v>24083935</v>
      </c>
      <c r="X30" s="33">
        <v>24083935</v>
      </c>
      <c r="Y30" s="33">
        <v>24083935</v>
      </c>
      <c r="Z30" s="33">
        <v>24083935</v>
      </c>
      <c r="AA30" s="33">
        <v>24083935</v>
      </c>
      <c r="AB30" s="33">
        <v>24083935</v>
      </c>
      <c r="AC30" s="33">
        <v>24083935</v>
      </c>
    </row>
    <row r="31" spans="2:29" x14ac:dyDescent="0.25">
      <c r="B31" s="2" t="s">
        <v>137</v>
      </c>
      <c r="C31" s="51">
        <v>24083935</v>
      </c>
      <c r="D31" s="33">
        <v>24083935</v>
      </c>
      <c r="E31" s="33">
        <v>24083935</v>
      </c>
      <c r="F31" s="33">
        <v>24083935</v>
      </c>
      <c r="G31" s="33">
        <v>24083935</v>
      </c>
      <c r="H31" s="33">
        <v>24083935</v>
      </c>
      <c r="I31" s="33">
        <v>24083935</v>
      </c>
      <c r="J31" s="33">
        <v>24083935</v>
      </c>
      <c r="K31" s="33">
        <v>24083935</v>
      </c>
      <c r="L31" s="33">
        <v>24083935</v>
      </c>
      <c r="M31" s="33">
        <v>24083935</v>
      </c>
      <c r="N31" s="33">
        <v>24083935</v>
      </c>
      <c r="O31" s="33">
        <v>24083935</v>
      </c>
      <c r="P31" s="33">
        <v>24083935</v>
      </c>
      <c r="Q31" s="33">
        <v>24083935</v>
      </c>
      <c r="R31" s="33">
        <v>24083935</v>
      </c>
      <c r="S31" s="33">
        <v>24083935</v>
      </c>
      <c r="T31" s="33">
        <v>24083935</v>
      </c>
      <c r="U31" s="33">
        <v>24083935</v>
      </c>
      <c r="V31" s="33">
        <v>24083935</v>
      </c>
      <c r="W31" s="33">
        <v>24083935</v>
      </c>
      <c r="X31" s="33">
        <v>24083935</v>
      </c>
      <c r="Y31" s="33">
        <v>24083935</v>
      </c>
      <c r="Z31" s="33">
        <v>24083935</v>
      </c>
      <c r="AA31" s="33">
        <v>24083935</v>
      </c>
      <c r="AB31" s="33">
        <v>24083935</v>
      </c>
      <c r="AC31" s="33">
        <v>24083935</v>
      </c>
    </row>
    <row r="32" spans="2:29" x14ac:dyDescent="0.25">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2:29" x14ac:dyDescent="0.25">
      <c r="C33" s="28"/>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spans="2:29" x14ac:dyDescent="0.25">
      <c r="B34" s="18" t="s">
        <v>138</v>
      </c>
      <c r="C34" s="134" t="s">
        <v>326</v>
      </c>
      <c r="D34" s="20" t="s">
        <v>323</v>
      </c>
      <c r="E34" s="20" t="s">
        <v>170</v>
      </c>
      <c r="F34" s="20" t="s">
        <v>171</v>
      </c>
      <c r="G34" s="20" t="s">
        <v>172</v>
      </c>
      <c r="H34" s="20" t="s">
        <v>173</v>
      </c>
      <c r="I34" s="30" t="s">
        <v>174</v>
      </c>
      <c r="J34" s="30" t="s">
        <v>175</v>
      </c>
      <c r="K34" s="30" t="s">
        <v>176</v>
      </c>
      <c r="L34" s="20" t="s">
        <v>177</v>
      </c>
      <c r="M34" s="30" t="s">
        <v>178</v>
      </c>
      <c r="N34" s="30" t="s">
        <v>179</v>
      </c>
      <c r="O34" s="30" t="s">
        <v>180</v>
      </c>
      <c r="P34" s="30" t="s">
        <v>98</v>
      </c>
      <c r="Q34" s="30" t="s">
        <v>181</v>
      </c>
      <c r="R34" s="30" t="s">
        <v>182</v>
      </c>
      <c r="S34" s="30" t="s">
        <v>183</v>
      </c>
      <c r="T34" s="30" t="s">
        <v>103</v>
      </c>
      <c r="U34" s="30" t="s">
        <v>184</v>
      </c>
      <c r="V34" s="30" t="s">
        <v>185</v>
      </c>
      <c r="W34" s="30" t="s">
        <v>186</v>
      </c>
      <c r="X34" s="30" t="s">
        <v>108</v>
      </c>
      <c r="Y34" s="30" t="s">
        <v>187</v>
      </c>
      <c r="Z34" s="30" t="s">
        <v>188</v>
      </c>
      <c r="AA34" s="30" t="s">
        <v>189</v>
      </c>
      <c r="AB34" s="30" t="s">
        <v>113</v>
      </c>
      <c r="AC34" s="30" t="s">
        <v>190</v>
      </c>
    </row>
    <row r="35" spans="2:29" x14ac:dyDescent="0.25">
      <c r="B35" s="34" t="s">
        <v>139</v>
      </c>
      <c r="C35" s="96"/>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2:29" x14ac:dyDescent="0.25">
      <c r="B36" s="35" t="s">
        <v>140</v>
      </c>
      <c r="C36" s="125">
        <v>47.39</v>
      </c>
      <c r="D36" s="21">
        <v>-11.673999999999999</v>
      </c>
      <c r="E36" s="21">
        <v>33.43</v>
      </c>
      <c r="F36" s="21">
        <v>69.213999999999999</v>
      </c>
      <c r="G36" s="21">
        <v>10.763999999999999</v>
      </c>
      <c r="H36" s="21">
        <v>99.296000000000006</v>
      </c>
      <c r="I36" s="21">
        <v>74.802999999999997</v>
      </c>
      <c r="J36" s="21">
        <v>46.613999999999997</v>
      </c>
      <c r="K36" s="21">
        <v>13.791</v>
      </c>
      <c r="L36" s="21">
        <v>27.768999999999998</v>
      </c>
      <c r="M36" s="21">
        <v>21.056999999999999</v>
      </c>
      <c r="N36" s="21">
        <v>12.432</v>
      </c>
      <c r="O36" s="21">
        <v>25.186</v>
      </c>
      <c r="P36" s="21">
        <v>-48.1</v>
      </c>
      <c r="Q36" s="21">
        <v>2.5409999999999999</v>
      </c>
      <c r="R36" s="21">
        <v>-1.82</v>
      </c>
      <c r="S36" s="21">
        <v>52.585000000000001</v>
      </c>
      <c r="T36" s="21">
        <v>13.172000000000001</v>
      </c>
      <c r="U36" s="21">
        <v>43.065999999999995</v>
      </c>
      <c r="V36" s="21">
        <v>28.154000000000003</v>
      </c>
      <c r="W36" s="21">
        <v>16.094999999999999</v>
      </c>
      <c r="X36" s="21">
        <v>32.4</v>
      </c>
      <c r="Y36" s="21">
        <v>40.636000000000003</v>
      </c>
      <c r="Z36" s="21">
        <v>51.274999999999999</v>
      </c>
      <c r="AA36" s="21">
        <v>39.429000000000002</v>
      </c>
      <c r="AB36" s="21">
        <v>19.75</v>
      </c>
      <c r="AC36" s="21">
        <v>-2.4900000000000002</v>
      </c>
    </row>
    <row r="37" spans="2:29" x14ac:dyDescent="0.25">
      <c r="B37" s="2" t="s">
        <v>141</v>
      </c>
      <c r="C37" s="64">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-2.33</v>
      </c>
      <c r="U37" s="21">
        <v>-2.33</v>
      </c>
      <c r="V37" s="21">
        <v>-2.33</v>
      </c>
      <c r="W37" s="21">
        <v>-2.33</v>
      </c>
      <c r="X37" s="21">
        <v>-6.8</v>
      </c>
      <c r="Y37" s="21">
        <v>-7.0579999999999998</v>
      </c>
      <c r="Z37" s="21">
        <v>-5.5177199999999997</v>
      </c>
      <c r="AA37" s="21">
        <v>-7.0359999999999996</v>
      </c>
      <c r="AB37" s="21">
        <v>-4.4880000000000004</v>
      </c>
      <c r="AC37" s="21">
        <v>0</v>
      </c>
    </row>
    <row r="38" spans="2:29" x14ac:dyDescent="0.25">
      <c r="B38" s="2" t="s">
        <v>142</v>
      </c>
      <c r="C38" s="64">
        <v>0</v>
      </c>
      <c r="D38" s="21">
        <v>0</v>
      </c>
      <c r="E38" s="21">
        <v>0</v>
      </c>
      <c r="F38" s="21">
        <v>0</v>
      </c>
      <c r="G38" s="21">
        <v>0</v>
      </c>
      <c r="H38" s="21">
        <v>0</v>
      </c>
      <c r="I38" s="21">
        <v>0</v>
      </c>
      <c r="J38" s="21">
        <v>0</v>
      </c>
      <c r="K38" s="21">
        <v>0</v>
      </c>
      <c r="L38" s="21">
        <v>1.7110000000000001</v>
      </c>
      <c r="M38" s="21">
        <v>1.7110000000000001</v>
      </c>
      <c r="N38" s="21">
        <v>3.8439999999999999</v>
      </c>
      <c r="O38" s="21">
        <v>11.368</v>
      </c>
      <c r="P38" s="21">
        <v>-5</v>
      </c>
      <c r="Q38" s="21">
        <v>-17.055</v>
      </c>
      <c r="R38" s="21">
        <v>-21.457000000000001</v>
      </c>
      <c r="S38" s="21">
        <v>-28.213000000000001</v>
      </c>
      <c r="T38" s="21">
        <v>8.5999999999999993E-2</v>
      </c>
      <c r="U38" s="21">
        <v>-4.2519999999999998</v>
      </c>
      <c r="V38" s="21">
        <v>7.5339999999999998</v>
      </c>
      <c r="W38" s="21">
        <v>22.571000000000002</v>
      </c>
      <c r="X38" s="21">
        <v>3.2</v>
      </c>
      <c r="Y38" s="21">
        <v>36.043999999999997</v>
      </c>
      <c r="Z38" s="21">
        <v>17.756700000000002</v>
      </c>
      <c r="AA38" s="21">
        <v>6.5759999999999996</v>
      </c>
      <c r="AB38" s="21">
        <v>-22.096</v>
      </c>
      <c r="AC38" s="21">
        <v>-17.908999999999999</v>
      </c>
    </row>
    <row r="39" spans="2:29" x14ac:dyDescent="0.25">
      <c r="B39" s="27" t="s">
        <v>143</v>
      </c>
      <c r="C39" s="99">
        <v>0</v>
      </c>
      <c r="D39" s="23">
        <v>0</v>
      </c>
      <c r="E39" s="23">
        <v>0</v>
      </c>
      <c r="F39" s="23">
        <v>0</v>
      </c>
      <c r="G39" s="23">
        <v>0</v>
      </c>
      <c r="H39" s="23">
        <v>0</v>
      </c>
      <c r="I39" s="23">
        <v>0</v>
      </c>
      <c r="J39" s="23">
        <v>0</v>
      </c>
      <c r="K39" s="23">
        <v>0</v>
      </c>
      <c r="L39" s="23">
        <v>-0.35599999999999998</v>
      </c>
      <c r="M39" s="23">
        <v>-0.35599999999999998</v>
      </c>
      <c r="N39" s="23">
        <v>-0.80600000000000005</v>
      </c>
      <c r="O39" s="23">
        <v>-2.3849999999999998</v>
      </c>
      <c r="P39" s="23">
        <v>1.1000000000000001</v>
      </c>
      <c r="Q39" s="23">
        <v>3.6549999999999998</v>
      </c>
      <c r="R39" s="23">
        <v>4.593</v>
      </c>
      <c r="S39" s="23">
        <v>6.0359999999999996</v>
      </c>
      <c r="T39" s="23">
        <v>0.47799999999999998</v>
      </c>
      <c r="U39" s="23">
        <v>1.4100000000000001</v>
      </c>
      <c r="V39" s="23">
        <v>-1.1070000000000002</v>
      </c>
      <c r="W39" s="23">
        <v>-4.3120000000000003</v>
      </c>
      <c r="X39" s="23">
        <v>0.8</v>
      </c>
      <c r="Y39" s="23">
        <v>-6.226</v>
      </c>
      <c r="Z39" s="23">
        <v>3.4520200000000001</v>
      </c>
      <c r="AA39" s="23">
        <v>0.127</v>
      </c>
      <c r="AB39" s="23">
        <v>5.7460000000000004</v>
      </c>
      <c r="AC39" s="23">
        <v>3.94</v>
      </c>
    </row>
    <row r="40" spans="2:29" x14ac:dyDescent="0.25">
      <c r="B40" s="24" t="s">
        <v>144</v>
      </c>
      <c r="C40" s="102">
        <f t="shared" ref="C40:K40" si="12">SUM(C36:C39)</f>
        <v>47.39</v>
      </c>
      <c r="D40" s="26">
        <f t="shared" si="12"/>
        <v>-11.673999999999999</v>
      </c>
      <c r="E40" s="26">
        <f t="shared" si="12"/>
        <v>33.43</v>
      </c>
      <c r="F40" s="26">
        <f t="shared" si="12"/>
        <v>69.213999999999999</v>
      </c>
      <c r="G40" s="26">
        <f t="shared" si="12"/>
        <v>10.763999999999999</v>
      </c>
      <c r="H40" s="26">
        <f t="shared" si="12"/>
        <v>99.296000000000006</v>
      </c>
      <c r="I40" s="26">
        <f t="shared" si="12"/>
        <v>74.802999999999997</v>
      </c>
      <c r="J40" s="26">
        <f t="shared" si="12"/>
        <v>46.613999999999997</v>
      </c>
      <c r="K40" s="26">
        <f t="shared" si="12"/>
        <v>13.791</v>
      </c>
      <c r="L40" s="26">
        <f>SUM(L36:L39)</f>
        <v>29.123999999999995</v>
      </c>
      <c r="M40" s="26">
        <f>SUM(M36:M39)</f>
        <v>22.411999999999995</v>
      </c>
      <c r="N40" s="26">
        <f>SUM(N36:N39)</f>
        <v>15.469999999999999</v>
      </c>
      <c r="O40" s="26">
        <f t="shared" ref="O40:AC40" si="13">SUM(O36:O39)</f>
        <v>34.169000000000004</v>
      </c>
      <c r="P40" s="26">
        <f t="shared" si="13"/>
        <v>-52</v>
      </c>
      <c r="Q40" s="26">
        <f t="shared" si="13"/>
        <v>-10.859</v>
      </c>
      <c r="R40" s="26">
        <f t="shared" si="13"/>
        <v>-18.684000000000001</v>
      </c>
      <c r="S40" s="26">
        <f t="shared" si="13"/>
        <v>30.408000000000001</v>
      </c>
      <c r="T40" s="26">
        <f t="shared" si="13"/>
        <v>11.406000000000001</v>
      </c>
      <c r="U40" s="26">
        <f t="shared" si="13"/>
        <v>37.893999999999991</v>
      </c>
      <c r="V40" s="26">
        <f t="shared" si="13"/>
        <v>32.251000000000005</v>
      </c>
      <c r="W40" s="26">
        <f t="shared" si="13"/>
        <v>32.024000000000001</v>
      </c>
      <c r="X40" s="26">
        <f t="shared" si="13"/>
        <v>29.599999999999998</v>
      </c>
      <c r="Y40" s="26">
        <f t="shared" si="13"/>
        <v>63.396000000000001</v>
      </c>
      <c r="Z40" s="26">
        <f t="shared" si="13"/>
        <v>66.966000000000008</v>
      </c>
      <c r="AA40" s="26">
        <f t="shared" si="13"/>
        <v>39.096000000000004</v>
      </c>
      <c r="AB40" s="26">
        <f t="shared" si="13"/>
        <v>-1.0879999999999992</v>
      </c>
      <c r="AC40" s="26">
        <f t="shared" si="13"/>
        <v>-16.459</v>
      </c>
    </row>
    <row r="41" spans="2:29" x14ac:dyDescent="0.25">
      <c r="B41" s="26"/>
      <c r="C41" s="64"/>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2:29" x14ac:dyDescent="0.25">
      <c r="B42" s="26" t="s">
        <v>145</v>
      </c>
      <c r="C42" s="64">
        <f t="shared" ref="C42" si="14">SUM(C20,C40)</f>
        <v>20.534999999999993</v>
      </c>
      <c r="D42" s="21">
        <f>SUM(D20,D40)</f>
        <v>194.78899999999973</v>
      </c>
      <c r="E42" s="21">
        <f t="shared" ref="E42:K42" si="15">SUM(E20,E40)</f>
        <v>196.08700000000013</v>
      </c>
      <c r="F42" s="21">
        <f t="shared" si="15"/>
        <v>150.3309999999999</v>
      </c>
      <c r="G42" s="21">
        <f t="shared" si="15"/>
        <v>-11.433999999999948</v>
      </c>
      <c r="H42" s="21">
        <f t="shared" si="15"/>
        <v>429.43299999999988</v>
      </c>
      <c r="I42" s="21">
        <f t="shared" si="15"/>
        <v>357.79700000000003</v>
      </c>
      <c r="J42" s="21">
        <f t="shared" si="15"/>
        <v>225.44299999999978</v>
      </c>
      <c r="K42" s="21">
        <f t="shared" si="15"/>
        <v>52.363000000000028</v>
      </c>
      <c r="L42" s="21">
        <f>SUM(L20,L40)</f>
        <v>285.45600000000013</v>
      </c>
      <c r="M42" s="21">
        <f>SUM(M20,M40)</f>
        <v>235.09100000000015</v>
      </c>
      <c r="N42" s="21">
        <f>SUM(N20,N40)</f>
        <v>142.33899999999994</v>
      </c>
      <c r="O42" s="21">
        <f t="shared" ref="O42:AC42" si="16">SUM(O20,O40)</f>
        <v>45.417999999999971</v>
      </c>
      <c r="P42" s="21">
        <f t="shared" si="16"/>
        <v>201.31300000000007</v>
      </c>
      <c r="Q42" s="21">
        <f t="shared" si="16"/>
        <v>186.92899999999986</v>
      </c>
      <c r="R42" s="21">
        <f t="shared" si="16"/>
        <v>81.089999999999975</v>
      </c>
      <c r="S42" s="21">
        <f t="shared" si="16"/>
        <v>21.577999999999978</v>
      </c>
      <c r="T42" s="21">
        <f t="shared" si="16"/>
        <v>207.17899999999995</v>
      </c>
      <c r="U42" s="21">
        <f t="shared" si="16"/>
        <v>172.46499999999992</v>
      </c>
      <c r="V42" s="21">
        <f t="shared" si="16"/>
        <v>88.488999999999905</v>
      </c>
      <c r="W42" s="21">
        <f t="shared" si="16"/>
        <v>21.525000000000034</v>
      </c>
      <c r="X42" s="21">
        <f t="shared" si="16"/>
        <v>181.29999999999998</v>
      </c>
      <c r="Y42" s="21">
        <f t="shared" si="16"/>
        <v>190.32899999999995</v>
      </c>
      <c r="Z42" s="21">
        <f t="shared" si="16"/>
        <v>122.44199999999998</v>
      </c>
      <c r="AA42" s="21">
        <f t="shared" si="16"/>
        <v>35.948999999999998</v>
      </c>
      <c r="AB42" s="21">
        <f t="shared" si="16"/>
        <v>136.50799999999998</v>
      </c>
      <c r="AC42" s="21">
        <f t="shared" si="16"/>
        <v>98.365000000000023</v>
      </c>
    </row>
    <row r="43" spans="2:29" x14ac:dyDescent="0.25">
      <c r="C43" s="64"/>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2:29" x14ac:dyDescent="0.25">
      <c r="B44" s="26" t="s">
        <v>146</v>
      </c>
      <c r="C44" s="64"/>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2:29" x14ac:dyDescent="0.25">
      <c r="B45" s="2" t="s">
        <v>131</v>
      </c>
      <c r="C45" s="125">
        <v>21.937999999999999</v>
      </c>
      <c r="D45" s="21">
        <v>200.36699999999999</v>
      </c>
      <c r="E45" s="21">
        <v>200.24299999999999</v>
      </c>
      <c r="F45" s="21">
        <v>151.876</v>
      </c>
      <c r="G45" s="21">
        <v>-9.5239999999999991</v>
      </c>
      <c r="H45" s="21">
        <v>429.97800000000001</v>
      </c>
      <c r="I45" s="21">
        <v>357.80799999999999</v>
      </c>
      <c r="J45" s="21">
        <v>225.59100000000001</v>
      </c>
      <c r="K45" s="21">
        <v>53.027999999999999</v>
      </c>
      <c r="L45" s="21">
        <v>287.10399999999998</v>
      </c>
      <c r="M45" s="21">
        <v>234.79599999999999</v>
      </c>
      <c r="N45" s="21">
        <v>142.328</v>
      </c>
      <c r="O45" s="21">
        <v>45.975999999999999</v>
      </c>
      <c r="P45" s="21">
        <v>204.2</v>
      </c>
      <c r="Q45" s="21">
        <v>189.27599999999998</v>
      </c>
      <c r="R45" s="21">
        <v>83.562000000000026</v>
      </c>
      <c r="S45" s="21">
        <v>23.294000000000008</v>
      </c>
      <c r="T45" s="21">
        <v>208.96699999999996</v>
      </c>
      <c r="U45" s="21">
        <v>172.76899999999992</v>
      </c>
      <c r="V45" s="21">
        <v>88.214999999999961</v>
      </c>
      <c r="W45" s="21">
        <v>21.476000000000006</v>
      </c>
      <c r="X45" s="21">
        <v>181.7</v>
      </c>
      <c r="Y45" s="21">
        <v>189.678</v>
      </c>
      <c r="Z45" s="21">
        <v>122.24500000000003</v>
      </c>
      <c r="AA45" s="21">
        <v>35.835999999999999</v>
      </c>
      <c r="AB45" s="21">
        <v>135.79699999999997</v>
      </c>
      <c r="AC45" s="21">
        <v>97.656999999999968</v>
      </c>
    </row>
    <row r="46" spans="2:29" x14ac:dyDescent="0.25">
      <c r="B46" s="2" t="s">
        <v>132</v>
      </c>
      <c r="C46" s="125">
        <v>-1.403</v>
      </c>
      <c r="D46" s="21">
        <v>-5.58</v>
      </c>
      <c r="E46" s="21">
        <v>-4.1559999999999997</v>
      </c>
      <c r="F46" s="21">
        <v>-1.5449999999999999</v>
      </c>
      <c r="G46" s="21">
        <v>-1.91</v>
      </c>
      <c r="H46" s="21">
        <v>-0.54500000000000004</v>
      </c>
      <c r="I46" s="21">
        <v>-1.0999999999999999E-2</v>
      </c>
      <c r="J46" s="21">
        <v>-0.14799999999999999</v>
      </c>
      <c r="K46" s="21">
        <v>-0.66600000000000004</v>
      </c>
      <c r="L46" s="21">
        <v>-1.629</v>
      </c>
      <c r="M46" s="21">
        <v>0.34200000000000003</v>
      </c>
      <c r="N46" s="21">
        <v>5.8999999999999997E-2</v>
      </c>
      <c r="O46" s="21">
        <v>-0.55800000000000005</v>
      </c>
      <c r="P46" s="21">
        <v>-2.9</v>
      </c>
      <c r="Q46" s="21">
        <v>-2.347</v>
      </c>
      <c r="R46" s="21">
        <v>-2.4720000000000004</v>
      </c>
      <c r="S46" s="21">
        <v>-1.7160000000000002</v>
      </c>
      <c r="T46" s="21">
        <v>-1.788</v>
      </c>
      <c r="U46" s="21">
        <v>-0.30400000000000005</v>
      </c>
      <c r="V46" s="21">
        <v>0.27400000000000002</v>
      </c>
      <c r="W46" s="21">
        <v>4.8999999999999988E-2</v>
      </c>
      <c r="X46" s="21">
        <v>-0.3</v>
      </c>
      <c r="Y46" s="21">
        <v>0.65100000000000002</v>
      </c>
      <c r="Z46" s="21">
        <v>0.19700000000000001</v>
      </c>
      <c r="AA46" s="21">
        <v>0.113</v>
      </c>
      <c r="AB46" s="21">
        <v>0.71099999999999997</v>
      </c>
      <c r="AC46" s="21">
        <v>0.70799999999999996</v>
      </c>
    </row>
    <row r="47" spans="2:29" x14ac:dyDescent="0.25">
      <c r="C47" s="36"/>
    </row>
    <row r="48" spans="2:29" x14ac:dyDescent="0.25">
      <c r="C48" s="36"/>
    </row>
    <row r="49" spans="2:29" x14ac:dyDescent="0.25">
      <c r="B49" s="18" t="s">
        <v>147</v>
      </c>
      <c r="C49" s="134" t="s">
        <v>326</v>
      </c>
      <c r="D49" s="20" t="s">
        <v>323</v>
      </c>
      <c r="E49" s="20" t="s">
        <v>170</v>
      </c>
      <c r="F49" s="20" t="s">
        <v>171</v>
      </c>
      <c r="G49" s="20" t="s">
        <v>172</v>
      </c>
      <c r="H49" s="20" t="s">
        <v>173</v>
      </c>
      <c r="I49" s="30" t="s">
        <v>174</v>
      </c>
      <c r="J49" s="30" t="s">
        <v>175</v>
      </c>
      <c r="K49" s="30" t="s">
        <v>176</v>
      </c>
      <c r="L49" s="20" t="s">
        <v>177</v>
      </c>
      <c r="M49" s="30" t="s">
        <v>178</v>
      </c>
      <c r="N49" s="30" t="s">
        <v>179</v>
      </c>
      <c r="O49" s="30" t="s">
        <v>180</v>
      </c>
      <c r="P49" s="30" t="s">
        <v>98</v>
      </c>
      <c r="Q49" s="30" t="s">
        <v>181</v>
      </c>
      <c r="R49" s="30" t="s">
        <v>182</v>
      </c>
      <c r="S49" s="30" t="s">
        <v>183</v>
      </c>
      <c r="T49" s="30" t="s">
        <v>103</v>
      </c>
      <c r="U49" s="30" t="s">
        <v>184</v>
      </c>
      <c r="V49" s="30" t="s">
        <v>185</v>
      </c>
      <c r="W49" s="30" t="s">
        <v>186</v>
      </c>
      <c r="X49" s="30" t="s">
        <v>108</v>
      </c>
      <c r="Y49" s="30" t="s">
        <v>187</v>
      </c>
      <c r="Z49" s="30" t="s">
        <v>188</v>
      </c>
      <c r="AA49" s="30" t="s">
        <v>189</v>
      </c>
      <c r="AB49" s="30" t="s">
        <v>113</v>
      </c>
      <c r="AC49" s="30" t="s">
        <v>190</v>
      </c>
    </row>
    <row r="50" spans="2:29" x14ac:dyDescent="0.25">
      <c r="B50" s="2" t="s">
        <v>148</v>
      </c>
      <c r="C50" s="51">
        <f>C14</f>
        <v>-21.152000000000005</v>
      </c>
      <c r="D50" s="33">
        <f>D14</f>
        <v>293.06799999999976</v>
      </c>
      <c r="E50" s="33">
        <f>E14</f>
        <v>245.79400000000012</v>
      </c>
      <c r="F50" s="33">
        <f>F14</f>
        <v>131.0679999999999</v>
      </c>
      <c r="G50" s="33">
        <f t="shared" ref="G50:H50" si="17">G14</f>
        <v>-11.494999999999946</v>
      </c>
      <c r="H50" s="37">
        <f t="shared" si="17"/>
        <v>430.42799999999988</v>
      </c>
      <c r="I50" s="33">
        <f>I14</f>
        <v>364.18700000000007</v>
      </c>
      <c r="J50" s="33">
        <f>J14</f>
        <v>235.98599999999979</v>
      </c>
      <c r="K50" s="33">
        <f t="shared" ref="K50:L50" si="18">K14</f>
        <v>55.602000000000032</v>
      </c>
      <c r="L50" s="37">
        <f t="shared" si="18"/>
        <v>381.65300000000008</v>
      </c>
      <c r="M50" s="33">
        <f>M14</f>
        <v>322.66100000000017</v>
      </c>
      <c r="N50" s="33">
        <f>N14</f>
        <v>182.34599999999995</v>
      </c>
      <c r="O50" s="33">
        <f t="shared" ref="O50:AC50" si="19">O14</f>
        <v>21.884999999999966</v>
      </c>
      <c r="P50" s="33">
        <f t="shared" si="19"/>
        <v>337.11200000000008</v>
      </c>
      <c r="Q50" s="33">
        <f t="shared" si="19"/>
        <v>272.31599999999986</v>
      </c>
      <c r="R50" s="33">
        <f t="shared" si="19"/>
        <v>139.00499999999997</v>
      </c>
      <c r="S50" s="33">
        <f t="shared" si="19"/>
        <v>2.4819999999999762</v>
      </c>
      <c r="T50" s="33">
        <f t="shared" si="19"/>
        <v>260.34099999999995</v>
      </c>
      <c r="U50" s="33">
        <f t="shared" si="19"/>
        <v>198.02599999999995</v>
      </c>
      <c r="V50" s="33">
        <f t="shared" si="19"/>
        <v>88.679999999999907</v>
      </c>
      <c r="W50" s="33">
        <f t="shared" si="19"/>
        <v>-6.5889999999999684</v>
      </c>
      <c r="X50" s="33">
        <f t="shared" si="19"/>
        <v>212.1</v>
      </c>
      <c r="Y50" s="33">
        <f t="shared" si="19"/>
        <v>164.66099999999997</v>
      </c>
      <c r="Z50" s="33">
        <f t="shared" si="19"/>
        <v>78.638999999999967</v>
      </c>
      <c r="AA50" s="33">
        <f t="shared" si="19"/>
        <v>2.1689999999999987</v>
      </c>
      <c r="AB50" s="33">
        <f t="shared" si="19"/>
        <v>193.69299999999998</v>
      </c>
      <c r="AC50" s="33">
        <f t="shared" si="19"/>
        <v>150.28700000000003</v>
      </c>
    </row>
    <row r="51" spans="2:29" x14ac:dyDescent="0.25">
      <c r="B51" s="2" t="s">
        <v>149</v>
      </c>
      <c r="C51" s="51">
        <v>29.911000000000001</v>
      </c>
      <c r="D51" s="33">
        <v>125.178</v>
      </c>
      <c r="E51" s="33">
        <v>94.570999999999998</v>
      </c>
      <c r="F51" s="33">
        <v>62.195999999999998</v>
      </c>
      <c r="G51" s="37">
        <v>30.297999999999998</v>
      </c>
      <c r="H51" s="37">
        <v>121.203</v>
      </c>
      <c r="I51" s="33">
        <v>82.576999999999998</v>
      </c>
      <c r="J51" s="33">
        <v>56.762999999999998</v>
      </c>
      <c r="K51" s="33">
        <v>28.122</v>
      </c>
      <c r="L51" s="37">
        <v>108</v>
      </c>
      <c r="M51" s="33">
        <v>77</v>
      </c>
      <c r="N51" s="33">
        <v>49</v>
      </c>
      <c r="O51" s="33">
        <v>23</v>
      </c>
      <c r="P51" s="33">
        <v>97</v>
      </c>
      <c r="Q51" s="33">
        <v>74</v>
      </c>
      <c r="R51" s="33">
        <v>48</v>
      </c>
      <c r="S51" s="33">
        <v>25</v>
      </c>
      <c r="T51" s="33">
        <v>91</v>
      </c>
      <c r="U51" s="33">
        <v>67</v>
      </c>
      <c r="V51" s="33">
        <v>44</v>
      </c>
      <c r="W51" s="33">
        <v>21</v>
      </c>
      <c r="X51" s="33">
        <v>36</v>
      </c>
      <c r="Y51" s="33">
        <v>26</v>
      </c>
      <c r="Z51" s="33">
        <v>16</v>
      </c>
      <c r="AA51" s="33">
        <v>8</v>
      </c>
      <c r="AB51" s="33">
        <v>27</v>
      </c>
      <c r="AC51" s="33">
        <v>8</v>
      </c>
    </row>
    <row r="52" spans="2:29" x14ac:dyDescent="0.25">
      <c r="B52" s="2" t="s">
        <v>150</v>
      </c>
      <c r="C52" s="51">
        <v>8.3610000000000007</v>
      </c>
      <c r="D52" s="33">
        <v>46.079000000000001</v>
      </c>
      <c r="E52" s="33">
        <v>34.82</v>
      </c>
      <c r="F52" s="33">
        <v>23.073</v>
      </c>
      <c r="G52" s="37">
        <v>11.446999999999999</v>
      </c>
      <c r="H52" s="37">
        <v>31.623000000000001</v>
      </c>
      <c r="I52" s="33">
        <v>22.8</v>
      </c>
      <c r="J52" s="33">
        <v>14.724</v>
      </c>
      <c r="K52" s="33">
        <v>7.4029999999999996</v>
      </c>
      <c r="L52" s="37">
        <v>26</v>
      </c>
      <c r="M52" s="33">
        <v>18</v>
      </c>
      <c r="N52" s="33">
        <v>11</v>
      </c>
      <c r="O52" s="33">
        <v>5</v>
      </c>
      <c r="P52" s="33">
        <v>21</v>
      </c>
      <c r="Q52" s="33">
        <v>15</v>
      </c>
      <c r="R52" s="33">
        <v>10</v>
      </c>
      <c r="S52" s="33">
        <v>5</v>
      </c>
      <c r="T52" s="33">
        <v>19</v>
      </c>
      <c r="U52" s="33">
        <v>14</v>
      </c>
      <c r="V52" s="33">
        <v>9</v>
      </c>
      <c r="W52" s="33">
        <v>4</v>
      </c>
      <c r="X52" s="33">
        <v>27</v>
      </c>
      <c r="Y52" s="33">
        <v>23</v>
      </c>
      <c r="Z52" s="33">
        <v>17</v>
      </c>
      <c r="AA52" s="33">
        <v>7</v>
      </c>
      <c r="AB52" s="33">
        <v>13</v>
      </c>
      <c r="AC52" s="33">
        <v>5</v>
      </c>
    </row>
    <row r="53" spans="2:29" x14ac:dyDescent="0.25">
      <c r="B53" s="2" t="s">
        <v>151</v>
      </c>
      <c r="C53" s="51">
        <v>0</v>
      </c>
      <c r="D53" s="33">
        <v>0</v>
      </c>
      <c r="E53" s="33">
        <v>0</v>
      </c>
      <c r="F53" s="33">
        <v>0</v>
      </c>
      <c r="G53" s="37">
        <v>0</v>
      </c>
      <c r="H53" s="37">
        <v>0</v>
      </c>
      <c r="I53" s="33">
        <v>0</v>
      </c>
      <c r="J53" s="33">
        <v>0</v>
      </c>
      <c r="K53" s="33">
        <v>0</v>
      </c>
      <c r="L53" s="37">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row>
    <row r="54" spans="2:29" x14ac:dyDescent="0.25">
      <c r="B54" s="38" t="s">
        <v>152</v>
      </c>
      <c r="C54" s="62">
        <f>SUM(C50:C53)</f>
        <v>17.119999999999997</v>
      </c>
      <c r="D54" s="39">
        <f>SUM(D50:D53)</f>
        <v>464.32499999999976</v>
      </c>
      <c r="E54" s="39">
        <f>SUM(E50:E53)</f>
        <v>375.18500000000012</v>
      </c>
      <c r="F54" s="39">
        <f>SUM(F50:F53)</f>
        <v>216.3369999999999</v>
      </c>
      <c r="G54" s="40">
        <f t="shared" ref="G54:H54" si="20">SUM(G50:G53)</f>
        <v>30.250000000000053</v>
      </c>
      <c r="H54" s="40">
        <f t="shared" si="20"/>
        <v>583.25399999999991</v>
      </c>
      <c r="I54" s="39">
        <f>SUM(I50:I53)</f>
        <v>469.56400000000008</v>
      </c>
      <c r="J54" s="39">
        <f>SUM(J50:J53)</f>
        <v>307.47299999999979</v>
      </c>
      <c r="K54" s="39">
        <f t="shared" ref="K54:L54" si="21">SUM(K50:K53)</f>
        <v>91.127000000000038</v>
      </c>
      <c r="L54" s="40">
        <f t="shared" si="21"/>
        <v>515.65300000000002</v>
      </c>
      <c r="M54" s="39">
        <f>SUM(M50:M53)</f>
        <v>417.66100000000017</v>
      </c>
      <c r="N54" s="39">
        <f>SUM(N50:N53)</f>
        <v>242.34599999999995</v>
      </c>
      <c r="O54" s="39">
        <f t="shared" ref="O54:AC54" si="22">SUM(O50:O53)</f>
        <v>49.884999999999962</v>
      </c>
      <c r="P54" s="39">
        <f t="shared" si="22"/>
        <v>455.11200000000008</v>
      </c>
      <c r="Q54" s="39">
        <f>SUM(Q50:Q53)+1</f>
        <v>362.31599999999986</v>
      </c>
      <c r="R54" s="39">
        <f t="shared" si="22"/>
        <v>197.00499999999997</v>
      </c>
      <c r="S54" s="39">
        <f t="shared" si="22"/>
        <v>32.481999999999978</v>
      </c>
      <c r="T54" s="39">
        <f>SUM(T50:T53)+1</f>
        <v>371.34099999999995</v>
      </c>
      <c r="U54" s="39">
        <f t="shared" si="22"/>
        <v>279.02599999999995</v>
      </c>
      <c r="V54" s="39">
        <f>SUM(V50:V53)+1</f>
        <v>142.67999999999989</v>
      </c>
      <c r="W54" s="39">
        <f t="shared" si="22"/>
        <v>18.41100000000003</v>
      </c>
      <c r="X54" s="39">
        <f>SUM(X50:X53)-1</f>
        <v>274.10000000000002</v>
      </c>
      <c r="Y54" s="39">
        <f t="shared" si="22"/>
        <v>213.66099999999997</v>
      </c>
      <c r="Z54" s="39">
        <f>SUM(Z50:Z53)+1</f>
        <v>112.63899999999997</v>
      </c>
      <c r="AA54" s="39">
        <f t="shared" si="22"/>
        <v>17.168999999999997</v>
      </c>
      <c r="AB54" s="39">
        <f t="shared" si="22"/>
        <v>233.69299999999998</v>
      </c>
      <c r="AC54" s="39">
        <f t="shared" si="22"/>
        <v>163.28700000000003</v>
      </c>
    </row>
    <row r="55" spans="2:29" x14ac:dyDescent="0.25">
      <c r="B55" s="41" t="s">
        <v>153</v>
      </c>
      <c r="C55" s="42">
        <f>C50/C4</f>
        <v>-2.6322044338806729E-2</v>
      </c>
      <c r="D55" s="43">
        <f>D50/D4</f>
        <v>6.5659994201752961E-2</v>
      </c>
      <c r="E55" s="43">
        <f>E50/E4</f>
        <v>7.1965734339238627E-2</v>
      </c>
      <c r="F55" s="43">
        <f>F50/F4</f>
        <v>5.9484217176301396E-2</v>
      </c>
      <c r="G55" s="43">
        <f t="shared" ref="G55:H55" si="23">G50/G4</f>
        <v>-1.2616091086092277E-2</v>
      </c>
      <c r="H55" s="43">
        <f t="shared" si="23"/>
        <v>9.9099779434449642E-2</v>
      </c>
      <c r="I55" s="43">
        <f>I50/I4</f>
        <v>0.11042364229709994</v>
      </c>
      <c r="J55" s="43">
        <f>J50/J4</f>
        <v>0.10892212852004347</v>
      </c>
      <c r="K55" s="43">
        <f t="shared" ref="K55:L55" si="24">K50/K4</f>
        <v>6.0981882671129771E-2</v>
      </c>
      <c r="L55" s="43">
        <f t="shared" si="24"/>
        <v>0.10417706768631009</v>
      </c>
      <c r="M55" s="43">
        <f>M50/M4</f>
        <v>0.11632856281708508</v>
      </c>
      <c r="N55" s="44">
        <f>N50/N4</f>
        <v>0.10296833124963999</v>
      </c>
      <c r="O55" s="44">
        <f t="shared" ref="O55:AC55" si="25">O50/O4</f>
        <v>3.1107017521416674E-2</v>
      </c>
      <c r="P55" s="44">
        <f t="shared" si="25"/>
        <v>0.1020671881566311</v>
      </c>
      <c r="Q55" s="44">
        <f t="shared" si="25"/>
        <v>0.10745944956213729</v>
      </c>
      <c r="R55" s="44">
        <f t="shared" si="25"/>
        <v>8.5886776877886969E-2</v>
      </c>
      <c r="S55" s="44">
        <f t="shared" si="25"/>
        <v>3.7056446134528581E-3</v>
      </c>
      <c r="T55" s="44">
        <f t="shared" si="25"/>
        <v>8.3398710230477971E-2</v>
      </c>
      <c r="U55" s="44">
        <f t="shared" si="25"/>
        <v>8.3946920294386065E-2</v>
      </c>
      <c r="V55" s="44">
        <f t="shared" si="25"/>
        <v>6.0809782228567366E-2</v>
      </c>
      <c r="W55" s="44">
        <f t="shared" si="25"/>
        <v>-1.1574452238037717E-2</v>
      </c>
      <c r="X55" s="44">
        <f t="shared" si="25"/>
        <v>7.9150651192297652E-2</v>
      </c>
      <c r="Y55" s="44">
        <f t="shared" si="25"/>
        <v>8.2841299452423633E-2</v>
      </c>
      <c r="Z55" s="44">
        <f t="shared" si="25"/>
        <v>6.4984625453571823E-2</v>
      </c>
      <c r="AA55" s="44">
        <f t="shared" si="25"/>
        <v>4.5759590210105901E-3</v>
      </c>
      <c r="AB55" s="44">
        <f t="shared" si="25"/>
        <v>8.8574565605394964E-2</v>
      </c>
      <c r="AC55" s="44">
        <f t="shared" si="25"/>
        <v>9.2245604451250796E-2</v>
      </c>
    </row>
    <row r="56" spans="2:29" x14ac:dyDescent="0.25">
      <c r="B56" s="41" t="s">
        <v>154</v>
      </c>
      <c r="C56" s="42">
        <f>C54/C4</f>
        <v>2.1304529079064438E-2</v>
      </c>
      <c r="D56" s="43">
        <f>D54/D4</f>
        <v>0.10402901991254232</v>
      </c>
      <c r="E56" s="43">
        <f>E54/E4</f>
        <v>0.10984997208258639</v>
      </c>
      <c r="F56" s="43">
        <f>F54/F4</f>
        <v>9.8182905753269448E-2</v>
      </c>
      <c r="G56" s="43">
        <f t="shared" ref="G56:H56" si="26">G54/G4</f>
        <v>3.320023970024305E-2</v>
      </c>
      <c r="H56" s="43">
        <f t="shared" si="26"/>
        <v>0.13428574059833584</v>
      </c>
      <c r="I56" s="43">
        <f>I54/I4</f>
        <v>0.14237456903073267</v>
      </c>
      <c r="J56" s="43">
        <f>J54/J4</f>
        <v>0.14191779860857565</v>
      </c>
      <c r="K56" s="43">
        <f t="shared" ref="K56:L56" si="27">K54/K4</f>
        <v>9.9944175068739288E-2</v>
      </c>
      <c r="L56" s="43">
        <f t="shared" si="27"/>
        <v>0.14075408154435795</v>
      </c>
      <c r="M56" s="43">
        <f>M54/M4</f>
        <v>0.1505787928344193</v>
      </c>
      <c r="N56" s="44">
        <f>N54/N4</f>
        <v>0.13684952346103152</v>
      </c>
      <c r="O56" s="44">
        <f t="shared" ref="O56:AC56" si="28">O54/O4</f>
        <v>7.0905806216855022E-2</v>
      </c>
      <c r="P56" s="44">
        <f t="shared" si="28"/>
        <v>0.13779397392065748</v>
      </c>
      <c r="Q56" s="44">
        <f t="shared" si="28"/>
        <v>0.14297462480190418</v>
      </c>
      <c r="R56" s="44">
        <f t="shared" si="28"/>
        <v>0.12172313570611218</v>
      </c>
      <c r="S56" s="44">
        <f t="shared" si="28"/>
        <v>4.8495869594752945E-2</v>
      </c>
      <c r="T56" s="44">
        <f t="shared" si="28"/>
        <v>0.11895690826913902</v>
      </c>
      <c r="U56" s="44">
        <f t="shared" si="28"/>
        <v>0.11828433327977825</v>
      </c>
      <c r="V56" s="44">
        <f t="shared" si="28"/>
        <v>9.7838742990211933E-2</v>
      </c>
      <c r="W56" s="44">
        <f t="shared" si="28"/>
        <v>3.2341362900973405E-2</v>
      </c>
      <c r="X56" s="44">
        <f t="shared" si="28"/>
        <v>0.10228756950404898</v>
      </c>
      <c r="Y56" s="44">
        <f t="shared" si="28"/>
        <v>0.10749330371068004</v>
      </c>
      <c r="Z56" s="44">
        <f t="shared" si="28"/>
        <v>9.3081082242460825E-2</v>
      </c>
      <c r="AA56" s="44">
        <f t="shared" si="28"/>
        <v>3.6221595404209703E-2</v>
      </c>
      <c r="AB56" s="44">
        <f t="shared" si="28"/>
        <v>0.10686630884968257</v>
      </c>
      <c r="AC56" s="44">
        <f t="shared" si="28"/>
        <v>0.10022495634373822</v>
      </c>
    </row>
    <row r="57" spans="2:29" x14ac:dyDescent="0.25">
      <c r="C57" s="36"/>
    </row>
    <row r="58" spans="2:29" x14ac:dyDescent="0.25">
      <c r="C58" s="36"/>
    </row>
    <row r="59" spans="2:29" x14ac:dyDescent="0.25">
      <c r="B59" s="18" t="s">
        <v>155</v>
      </c>
      <c r="C59" s="134" t="s">
        <v>326</v>
      </c>
      <c r="D59" s="20" t="s">
        <v>323</v>
      </c>
      <c r="E59" s="20" t="s">
        <v>170</v>
      </c>
      <c r="F59" s="20" t="s">
        <v>171</v>
      </c>
      <c r="G59" s="20" t="s">
        <v>172</v>
      </c>
      <c r="H59" s="20" t="s">
        <v>173</v>
      </c>
      <c r="I59" s="30" t="s">
        <v>174</v>
      </c>
      <c r="J59" s="30" t="s">
        <v>175</v>
      </c>
      <c r="K59" s="30" t="s">
        <v>176</v>
      </c>
      <c r="L59" s="20" t="s">
        <v>177</v>
      </c>
      <c r="M59" s="30" t="s">
        <v>178</v>
      </c>
      <c r="N59" s="30" t="s">
        <v>179</v>
      </c>
      <c r="O59" s="30" t="s">
        <v>180</v>
      </c>
      <c r="P59" s="30" t="s">
        <v>98</v>
      </c>
      <c r="Q59" s="30" t="s">
        <v>181</v>
      </c>
      <c r="R59" s="30" t="s">
        <v>182</v>
      </c>
      <c r="S59" s="30" t="s">
        <v>183</v>
      </c>
      <c r="T59" s="30" t="s">
        <v>103</v>
      </c>
      <c r="U59" s="30" t="s">
        <v>184</v>
      </c>
      <c r="V59" s="30" t="s">
        <v>185</v>
      </c>
      <c r="W59" s="30" t="s">
        <v>186</v>
      </c>
      <c r="X59" s="30" t="s">
        <v>108</v>
      </c>
      <c r="Y59" s="30" t="s">
        <v>187</v>
      </c>
      <c r="Z59" s="30" t="s">
        <v>188</v>
      </c>
      <c r="AA59" s="30" t="s">
        <v>189</v>
      </c>
      <c r="AB59" s="30" t="s">
        <v>113</v>
      </c>
      <c r="AC59" s="30" t="s">
        <v>190</v>
      </c>
    </row>
    <row r="60" spans="2:29" x14ac:dyDescent="0.25">
      <c r="B60" s="2" t="s">
        <v>156</v>
      </c>
      <c r="C60" s="64">
        <f>C6</f>
        <v>190.572</v>
      </c>
      <c r="D60" s="21">
        <f>D6</f>
        <v>1114.0679999999998</v>
      </c>
      <c r="E60" s="21">
        <f>E6</f>
        <v>856.61900000000014</v>
      </c>
      <c r="F60" s="21">
        <f>F6</f>
        <v>550.16699999999992</v>
      </c>
      <c r="G60" s="45">
        <f t="shared" ref="G60:H60" si="29">G6</f>
        <v>201.28600000000006</v>
      </c>
      <c r="H60" s="45">
        <f t="shared" si="29"/>
        <v>1184.2739999999999</v>
      </c>
      <c r="I60" s="21">
        <f>I6</f>
        <v>932.53800000000001</v>
      </c>
      <c r="J60" s="21">
        <f>J6</f>
        <v>615.84599999999978</v>
      </c>
      <c r="K60" s="21">
        <f t="shared" ref="K60:L60" si="30">K6</f>
        <v>237.27700000000004</v>
      </c>
      <c r="L60" s="45">
        <f t="shared" si="30"/>
        <v>1041.143</v>
      </c>
      <c r="M60" s="21">
        <f>M6</f>
        <v>808.84900000000016</v>
      </c>
      <c r="N60" s="21">
        <f>N6</f>
        <v>510.46599999999989</v>
      </c>
      <c r="O60" s="21">
        <f t="shared" ref="O60:AC60" si="31">O6</f>
        <v>183.45799999999997</v>
      </c>
      <c r="P60" s="21">
        <f t="shared" si="31"/>
        <v>929.21500000000015</v>
      </c>
      <c r="Q60" s="21">
        <f t="shared" si="31"/>
        <v>722.43899999999985</v>
      </c>
      <c r="R60" s="21">
        <f t="shared" si="31"/>
        <v>439.78999999999996</v>
      </c>
      <c r="S60" s="21">
        <f t="shared" si="31"/>
        <v>158.47199999999998</v>
      </c>
      <c r="T60" s="21">
        <f t="shared" si="31"/>
        <v>813.31</v>
      </c>
      <c r="U60" s="21">
        <f t="shared" si="31"/>
        <v>613.67499999999995</v>
      </c>
      <c r="V60" s="21">
        <f t="shared" si="31"/>
        <v>370.23399999999992</v>
      </c>
      <c r="W60" s="21">
        <f t="shared" si="31"/>
        <v>132.44100000000003</v>
      </c>
      <c r="X60" s="21">
        <f t="shared" si="31"/>
        <v>679.79999999999973</v>
      </c>
      <c r="Y60" s="21">
        <f t="shared" si="31"/>
        <v>505.38599999999997</v>
      </c>
      <c r="Z60" s="21">
        <f t="shared" si="31"/>
        <v>304.11699999999996</v>
      </c>
      <c r="AA60" s="21">
        <f t="shared" si="31"/>
        <v>108.53100000000001</v>
      </c>
      <c r="AB60" s="21">
        <f t="shared" si="31"/>
        <v>584.077</v>
      </c>
      <c r="AC60" s="21">
        <f t="shared" si="31"/>
        <v>447.46000000000004</v>
      </c>
    </row>
    <row r="61" spans="2:29" x14ac:dyDescent="0.25">
      <c r="B61" s="2" t="s">
        <v>116</v>
      </c>
      <c r="C61" s="64">
        <f>C4</f>
        <v>803.58500000000004</v>
      </c>
      <c r="D61" s="21">
        <f>D4</f>
        <v>4463.4179999999997</v>
      </c>
      <c r="E61" s="21">
        <f>E4</f>
        <v>3415.431</v>
      </c>
      <c r="F61" s="21">
        <f>F4</f>
        <v>2203.4079999999999</v>
      </c>
      <c r="G61" s="45">
        <f t="shared" ref="G61:H61" si="32">G4</f>
        <v>911.13800000000003</v>
      </c>
      <c r="H61" s="45">
        <f t="shared" si="32"/>
        <v>4343.38</v>
      </c>
      <c r="I61" s="21">
        <f>I4</f>
        <v>3298.0889999999999</v>
      </c>
      <c r="J61" s="21">
        <f>J4</f>
        <v>2166.5569999999998</v>
      </c>
      <c r="K61" s="21">
        <f t="shared" ref="K61:L61" si="33">K4</f>
        <v>911.779</v>
      </c>
      <c r="L61" s="45">
        <f t="shared" si="33"/>
        <v>3663.5030000000002</v>
      </c>
      <c r="M61" s="21">
        <f>M4</f>
        <v>2773.7040000000002</v>
      </c>
      <c r="N61" s="21">
        <f>N4</f>
        <v>1770.894</v>
      </c>
      <c r="O61" s="21">
        <f t="shared" ref="O61:AC61" si="34">O4</f>
        <v>703.53899999999999</v>
      </c>
      <c r="P61" s="21">
        <f t="shared" si="34"/>
        <v>3302.8440000000001</v>
      </c>
      <c r="Q61" s="21">
        <f t="shared" si="34"/>
        <v>2534.1280000000002</v>
      </c>
      <c r="R61" s="21">
        <f t="shared" si="34"/>
        <v>1618.4680000000001</v>
      </c>
      <c r="S61" s="21">
        <f t="shared" si="34"/>
        <v>669.78899999999999</v>
      </c>
      <c r="T61" s="21">
        <f t="shared" si="34"/>
        <v>3121.643</v>
      </c>
      <c r="U61" s="21">
        <f t="shared" si="34"/>
        <v>2358.9430000000002</v>
      </c>
      <c r="V61" s="21">
        <f t="shared" si="34"/>
        <v>1458.318</v>
      </c>
      <c r="W61" s="21">
        <f t="shared" si="34"/>
        <v>569.27099999999996</v>
      </c>
      <c r="X61" s="21">
        <f t="shared" si="34"/>
        <v>2679.7</v>
      </c>
      <c r="Y61" s="21">
        <f t="shared" si="34"/>
        <v>1987.6679999999999</v>
      </c>
      <c r="Z61" s="21">
        <f t="shared" si="34"/>
        <v>1210.117</v>
      </c>
      <c r="AA61" s="21">
        <f t="shared" si="34"/>
        <v>473.99900000000002</v>
      </c>
      <c r="AB61" s="21">
        <f t="shared" si="34"/>
        <v>2186.779</v>
      </c>
      <c r="AC61" s="21">
        <f t="shared" si="34"/>
        <v>1629.2049999999999</v>
      </c>
    </row>
    <row r="62" spans="2:29" x14ac:dyDescent="0.25">
      <c r="B62" s="38" t="s">
        <v>157</v>
      </c>
      <c r="C62" s="46">
        <f>C60/C61</f>
        <v>0.23715226142847365</v>
      </c>
      <c r="D62" s="47">
        <f>D60/D61</f>
        <v>0.24959974620347003</v>
      </c>
      <c r="E62" s="47">
        <f>E60/E61</f>
        <v>0.25080846311929594</v>
      </c>
      <c r="F62" s="47">
        <f>F60/F61</f>
        <v>0.24968911794819659</v>
      </c>
      <c r="G62" s="47">
        <f t="shared" ref="G62:H62" si="35">G60/G61</f>
        <v>0.22091713878687977</v>
      </c>
      <c r="H62" s="47">
        <f t="shared" si="35"/>
        <v>0.27266184400167609</v>
      </c>
      <c r="I62" s="47">
        <f>I60/I61</f>
        <v>0.28275101126743396</v>
      </c>
      <c r="J62" s="47">
        <f>J60/J61</f>
        <v>0.28425100285845228</v>
      </c>
      <c r="K62" s="47">
        <f t="shared" ref="K62:L62" si="36">K60/K61</f>
        <v>0.26023521050605469</v>
      </c>
      <c r="L62" s="47">
        <f t="shared" si="36"/>
        <v>0.28419329805380261</v>
      </c>
      <c r="M62" s="47">
        <f>M60/M61</f>
        <v>0.29161330841358707</v>
      </c>
      <c r="N62" s="48">
        <f>N60/N61</f>
        <v>0.28825327772300313</v>
      </c>
      <c r="O62" s="48">
        <f t="shared" ref="O62:AC62" si="37">O60/O61</f>
        <v>0.26076450630313314</v>
      </c>
      <c r="P62" s="48">
        <f t="shared" si="37"/>
        <v>0.28133784096372705</v>
      </c>
      <c r="Q62" s="48">
        <f t="shared" si="37"/>
        <v>0.28508386316713274</v>
      </c>
      <c r="R62" s="48">
        <f t="shared" si="37"/>
        <v>0.27173228015629591</v>
      </c>
      <c r="S62" s="48">
        <f t="shared" si="37"/>
        <v>0.23659988444121952</v>
      </c>
      <c r="T62" s="48">
        <f t="shared" si="37"/>
        <v>0.26053908150291366</v>
      </c>
      <c r="U62" s="48">
        <f t="shared" si="37"/>
        <v>0.26014829523222899</v>
      </c>
      <c r="V62" s="48">
        <f t="shared" si="37"/>
        <v>0.25387741219679105</v>
      </c>
      <c r="W62" s="48">
        <f t="shared" si="37"/>
        <v>0.23265017891303094</v>
      </c>
      <c r="X62" s="48">
        <f t="shared" si="37"/>
        <v>0.25368511400529903</v>
      </c>
      <c r="Y62" s="48">
        <f t="shared" si="37"/>
        <v>0.25426077191965663</v>
      </c>
      <c r="Z62" s="48">
        <f t="shared" si="37"/>
        <v>0.25131206321372229</v>
      </c>
      <c r="AA62" s="48">
        <f t="shared" si="37"/>
        <v>0.22896883748699892</v>
      </c>
      <c r="AB62" s="48">
        <f t="shared" si="37"/>
        <v>0.26709466297234424</v>
      </c>
      <c r="AC62" s="48">
        <f t="shared" si="37"/>
        <v>0.27464929213941774</v>
      </c>
    </row>
    <row r="63" spans="2:29" x14ac:dyDescent="0.25">
      <c r="C63" s="36"/>
    </row>
    <row r="64" spans="2:29" x14ac:dyDescent="0.25">
      <c r="C64" s="36"/>
    </row>
    <row r="65" spans="2:29" x14ac:dyDescent="0.25">
      <c r="B65" s="18" t="s">
        <v>44</v>
      </c>
      <c r="C65" s="134" t="s">
        <v>326</v>
      </c>
      <c r="D65" s="20" t="s">
        <v>323</v>
      </c>
      <c r="E65" s="20" t="s">
        <v>170</v>
      </c>
      <c r="F65" s="20" t="s">
        <v>171</v>
      </c>
      <c r="G65" s="20" t="s">
        <v>172</v>
      </c>
      <c r="H65" s="20" t="s">
        <v>173</v>
      </c>
      <c r="I65" s="30" t="s">
        <v>174</v>
      </c>
      <c r="J65" s="30" t="s">
        <v>175</v>
      </c>
      <c r="K65" s="30" t="s">
        <v>176</v>
      </c>
      <c r="L65" s="20" t="s">
        <v>177</v>
      </c>
      <c r="M65" s="30" t="s">
        <v>178</v>
      </c>
      <c r="N65" s="30" t="s">
        <v>179</v>
      </c>
      <c r="O65" s="30" t="s">
        <v>180</v>
      </c>
      <c r="P65" s="30" t="s">
        <v>98</v>
      </c>
      <c r="Q65" s="30" t="s">
        <v>181</v>
      </c>
      <c r="R65" s="30" t="s">
        <v>182</v>
      </c>
      <c r="S65" s="30" t="s">
        <v>183</v>
      </c>
      <c r="T65" s="30" t="s">
        <v>103</v>
      </c>
      <c r="U65" s="30" t="s">
        <v>184</v>
      </c>
      <c r="V65" s="30" t="s">
        <v>185</v>
      </c>
      <c r="W65" s="30" t="s">
        <v>186</v>
      </c>
      <c r="X65" s="30" t="s">
        <v>108</v>
      </c>
      <c r="Y65" s="30" t="s">
        <v>187</v>
      </c>
      <c r="Z65" s="30" t="s">
        <v>188</v>
      </c>
      <c r="AA65" s="30" t="s">
        <v>189</v>
      </c>
      <c r="AB65" s="30" t="s">
        <v>113</v>
      </c>
      <c r="AC65" s="30" t="s">
        <v>190</v>
      </c>
    </row>
    <row r="66" spans="2:29" x14ac:dyDescent="0.25">
      <c r="B66" s="2" t="s">
        <v>127</v>
      </c>
      <c r="C66" s="51">
        <f>C17</f>
        <v>-34.820000000000007</v>
      </c>
      <c r="D66" s="33">
        <f>D17</f>
        <v>256.45299999999975</v>
      </c>
      <c r="E66" s="33">
        <f>E17</f>
        <v>208.65900000000013</v>
      </c>
      <c r="F66" s="33">
        <f>F17</f>
        <v>108.21899999999989</v>
      </c>
      <c r="G66" s="37">
        <f t="shared" ref="G66:H66" si="38">G17</f>
        <v>-25.013999999999946</v>
      </c>
      <c r="H66" s="37">
        <f t="shared" si="38"/>
        <v>412.55099999999987</v>
      </c>
      <c r="I66" s="33">
        <f>I17</f>
        <v>355.53100000000006</v>
      </c>
      <c r="J66" s="33">
        <f>J17</f>
        <v>226.66299999999978</v>
      </c>
      <c r="K66" s="33">
        <f t="shared" ref="K66:L66" si="39">K17</f>
        <v>51.79800000000003</v>
      </c>
      <c r="L66" s="37">
        <f t="shared" si="39"/>
        <v>334.61900000000009</v>
      </c>
      <c r="M66" s="33">
        <f>M17</f>
        <v>278.78900000000016</v>
      </c>
      <c r="N66" s="33">
        <f>N17</f>
        <v>166.11499999999995</v>
      </c>
      <c r="O66" s="33">
        <f t="shared" ref="O66:AC66" si="40">O17</f>
        <v>14.367999999999967</v>
      </c>
      <c r="P66" s="33">
        <f t="shared" si="40"/>
        <v>320.82400000000007</v>
      </c>
      <c r="Q66" s="33">
        <f t="shared" si="40"/>
        <v>248.55399999999986</v>
      </c>
      <c r="R66" s="33">
        <f t="shared" si="40"/>
        <v>124.89499999999997</v>
      </c>
      <c r="S66" s="33">
        <f t="shared" si="40"/>
        <v>-10.169000000000024</v>
      </c>
      <c r="T66" s="33">
        <f>T17</f>
        <v>232.62499999999994</v>
      </c>
      <c r="U66" s="33">
        <f>U17</f>
        <v>169.12499999999994</v>
      </c>
      <c r="V66" s="33">
        <f t="shared" si="40"/>
        <v>70.4729999999999</v>
      </c>
      <c r="W66" s="33">
        <f t="shared" si="40"/>
        <v>-13.156999999999968</v>
      </c>
      <c r="X66" s="33">
        <f t="shared" si="40"/>
        <v>190.2</v>
      </c>
      <c r="Y66" s="33">
        <f t="shared" si="40"/>
        <v>150.93899999999996</v>
      </c>
      <c r="Z66" s="33">
        <f t="shared" si="40"/>
        <v>69.563999999999965</v>
      </c>
      <c r="AA66" s="33">
        <f t="shared" si="40"/>
        <v>-1.7340000000000018</v>
      </c>
      <c r="AB66" s="33">
        <f t="shared" si="40"/>
        <v>174.15499999999997</v>
      </c>
      <c r="AC66" s="33">
        <f t="shared" si="40"/>
        <v>140.22500000000002</v>
      </c>
    </row>
    <row r="67" spans="2:29" x14ac:dyDescent="0.25">
      <c r="B67" s="2" t="s">
        <v>158</v>
      </c>
      <c r="C67" s="51">
        <v>13.0930234</v>
      </c>
      <c r="D67" s="37">
        <v>58.564999999999998</v>
      </c>
      <c r="E67" s="37">
        <v>40.628242700000001</v>
      </c>
      <c r="F67" s="37">
        <v>23.793905599999999</v>
      </c>
      <c r="G67" s="37">
        <v>10.536567100000001</v>
      </c>
      <c r="H67" s="37">
        <v>25.332000000000001</v>
      </c>
      <c r="I67" s="37">
        <v>14.871</v>
      </c>
      <c r="J67" s="37">
        <v>8.6340000000000003</v>
      </c>
      <c r="K67" s="37">
        <v>4.0819999999999999</v>
      </c>
      <c r="L67" s="37">
        <v>15.686</v>
      </c>
      <c r="M67" s="37">
        <v>11.9476304</v>
      </c>
      <c r="N67" s="37">
        <v>7.6</v>
      </c>
      <c r="O67" s="37">
        <v>3.8119999999999998</v>
      </c>
      <c r="P67" s="37">
        <v>22.966000000000001</v>
      </c>
      <c r="Q67" s="37">
        <v>17.86</v>
      </c>
      <c r="R67" s="37">
        <v>13.223000000000001</v>
      </c>
      <c r="S67" s="37">
        <v>5.74</v>
      </c>
      <c r="T67" s="37">
        <v>24.722364899999999</v>
      </c>
      <c r="U67" s="37">
        <v>18.245999999999999</v>
      </c>
      <c r="V67" s="37">
        <v>11.865</v>
      </c>
      <c r="W67" s="37">
        <v>5.641</v>
      </c>
      <c r="X67" s="37">
        <v>11.670999999999999</v>
      </c>
      <c r="Y67" s="37">
        <v>8.65</v>
      </c>
      <c r="Z67" s="37">
        <v>4.7770000000000001</v>
      </c>
      <c r="AA67" s="37">
        <v>2.0030000000000001</v>
      </c>
      <c r="AB67" s="37">
        <v>8.4659999999999993</v>
      </c>
      <c r="AC67" s="37">
        <v>6.3570000000000002</v>
      </c>
    </row>
    <row r="68" spans="2:29" x14ac:dyDescent="0.25">
      <c r="B68" s="2" t="s">
        <v>159</v>
      </c>
      <c r="C68" s="51">
        <f>SUM(C66:C67)</f>
        <v>-21.726976600000008</v>
      </c>
      <c r="D68" s="33">
        <f>SUM(D66:D67)</f>
        <v>315.01799999999974</v>
      </c>
      <c r="E68" s="33">
        <f>SUM(E66:E67)</f>
        <v>249.28724270000015</v>
      </c>
      <c r="F68" s="33">
        <f>SUM(F66:F67)</f>
        <v>132.0129055999999</v>
      </c>
      <c r="G68" s="37">
        <f t="shared" ref="G68:H68" si="41">SUM(G66:G67)</f>
        <v>-14.477432899999945</v>
      </c>
      <c r="H68" s="37">
        <f t="shared" si="41"/>
        <v>437.88299999999987</v>
      </c>
      <c r="I68" s="33">
        <f>SUM(I66:I67)</f>
        <v>370.40200000000004</v>
      </c>
      <c r="J68" s="33">
        <f>SUM(J66:J67)</f>
        <v>235.2969999999998</v>
      </c>
      <c r="K68" s="33">
        <f t="shared" ref="K68:L68" si="42">SUM(K66:K67)</f>
        <v>55.880000000000031</v>
      </c>
      <c r="L68" s="37">
        <f t="shared" si="42"/>
        <v>350.30500000000006</v>
      </c>
      <c r="M68" s="33">
        <f>SUM(M66:M67)</f>
        <v>290.73663040000014</v>
      </c>
      <c r="N68" s="33">
        <f>SUM(N66:N67)</f>
        <v>173.71499999999995</v>
      </c>
      <c r="O68" s="33">
        <f t="shared" ref="O68:AC68" si="43">SUM(O66:O67)</f>
        <v>18.179999999999968</v>
      </c>
      <c r="P68" s="33">
        <f t="shared" si="43"/>
        <v>343.79000000000008</v>
      </c>
      <c r="Q68" s="33">
        <f t="shared" si="43"/>
        <v>266.41399999999987</v>
      </c>
      <c r="R68" s="33">
        <f t="shared" si="43"/>
        <v>138.11799999999997</v>
      </c>
      <c r="S68" s="33">
        <f t="shared" si="43"/>
        <v>-4.4290000000000234</v>
      </c>
      <c r="T68" s="33">
        <f t="shared" si="43"/>
        <v>257.34736489999995</v>
      </c>
      <c r="U68" s="33">
        <f t="shared" si="43"/>
        <v>187.37099999999995</v>
      </c>
      <c r="V68" s="33">
        <f t="shared" si="43"/>
        <v>82.337999999999894</v>
      </c>
      <c r="W68" s="33">
        <f t="shared" si="43"/>
        <v>-7.515999999999968</v>
      </c>
      <c r="X68" s="33">
        <f t="shared" si="43"/>
        <v>201.87099999999998</v>
      </c>
      <c r="Y68" s="33">
        <f t="shared" si="43"/>
        <v>159.58899999999997</v>
      </c>
      <c r="Z68" s="33">
        <f t="shared" si="43"/>
        <v>74.340999999999966</v>
      </c>
      <c r="AA68" s="33">
        <f t="shared" si="43"/>
        <v>0.26899999999999835</v>
      </c>
      <c r="AB68" s="33">
        <f t="shared" si="43"/>
        <v>182.62099999999998</v>
      </c>
      <c r="AC68" s="33">
        <f t="shared" si="43"/>
        <v>146.58200000000002</v>
      </c>
    </row>
    <row r="69" spans="2:29" x14ac:dyDescent="0.25">
      <c r="C69" s="51"/>
      <c r="D69" s="33"/>
      <c r="E69" s="33"/>
      <c r="F69" s="33"/>
      <c r="G69" s="37"/>
      <c r="H69" s="37"/>
      <c r="I69" s="33"/>
      <c r="J69" s="33"/>
      <c r="K69" s="33"/>
      <c r="L69" s="37"/>
      <c r="M69" s="33"/>
      <c r="N69" s="33"/>
      <c r="O69" s="33"/>
      <c r="P69" s="33"/>
      <c r="Q69" s="33"/>
      <c r="R69" s="33"/>
      <c r="S69" s="33"/>
      <c r="T69" s="33"/>
      <c r="U69" s="33"/>
      <c r="V69" s="33"/>
      <c r="W69" s="33"/>
      <c r="X69" s="33"/>
      <c r="Y69" s="33"/>
      <c r="Z69" s="33"/>
      <c r="AA69" s="33"/>
      <c r="AB69" s="33"/>
      <c r="AC69" s="33"/>
    </row>
    <row r="70" spans="2:29" x14ac:dyDescent="0.25">
      <c r="B70" s="2" t="s">
        <v>158</v>
      </c>
      <c r="C70" s="51">
        <f>C67</f>
        <v>13.0930234</v>
      </c>
      <c r="D70" s="33">
        <f>D67</f>
        <v>58.564999999999998</v>
      </c>
      <c r="E70" s="33">
        <f>E67</f>
        <v>40.628242700000001</v>
      </c>
      <c r="F70" s="33">
        <f>F67</f>
        <v>23.793905599999999</v>
      </c>
      <c r="G70" s="37">
        <f t="shared" ref="G70:H70" si="44">G67</f>
        <v>10.536567100000001</v>
      </c>
      <c r="H70" s="37">
        <f t="shared" si="44"/>
        <v>25.332000000000001</v>
      </c>
      <c r="I70" s="33">
        <f>I67</f>
        <v>14.871</v>
      </c>
      <c r="J70" s="33">
        <f>J67</f>
        <v>8.6340000000000003</v>
      </c>
      <c r="K70" s="33">
        <f t="shared" ref="K70:L70" si="45">K67</f>
        <v>4.0819999999999999</v>
      </c>
      <c r="L70" s="37">
        <f t="shared" si="45"/>
        <v>15.686</v>
      </c>
      <c r="M70" s="33">
        <f>M67</f>
        <v>11.9476304</v>
      </c>
      <c r="N70" s="33">
        <f>N67</f>
        <v>7.6</v>
      </c>
      <c r="O70" s="33">
        <f t="shared" ref="O70:AC70" si="46">O67</f>
        <v>3.8119999999999998</v>
      </c>
      <c r="P70" s="33">
        <f t="shared" si="46"/>
        <v>22.966000000000001</v>
      </c>
      <c r="Q70" s="33">
        <f t="shared" si="46"/>
        <v>17.86</v>
      </c>
      <c r="R70" s="33">
        <f t="shared" si="46"/>
        <v>13.223000000000001</v>
      </c>
      <c r="S70" s="33">
        <f t="shared" si="46"/>
        <v>5.74</v>
      </c>
      <c r="T70" s="33">
        <f t="shared" si="46"/>
        <v>24.722364899999999</v>
      </c>
      <c r="U70" s="33">
        <f t="shared" si="46"/>
        <v>18.245999999999999</v>
      </c>
      <c r="V70" s="33">
        <f t="shared" si="46"/>
        <v>11.865</v>
      </c>
      <c r="W70" s="33">
        <f t="shared" si="46"/>
        <v>5.641</v>
      </c>
      <c r="X70" s="33">
        <f t="shared" si="46"/>
        <v>11.670999999999999</v>
      </c>
      <c r="Y70" s="33">
        <f t="shared" si="46"/>
        <v>8.65</v>
      </c>
      <c r="Z70" s="33">
        <f t="shared" si="46"/>
        <v>4.7770000000000001</v>
      </c>
      <c r="AA70" s="33">
        <f t="shared" si="46"/>
        <v>2.0030000000000001</v>
      </c>
      <c r="AB70" s="33">
        <f t="shared" si="46"/>
        <v>8.4659999999999993</v>
      </c>
      <c r="AC70" s="33">
        <f t="shared" si="46"/>
        <v>6.3570000000000002</v>
      </c>
    </row>
    <row r="71" spans="2:29" x14ac:dyDescent="0.25">
      <c r="B71" s="38" t="s">
        <v>44</v>
      </c>
      <c r="C71" s="52">
        <f t="shared" ref="C71" si="47">C68/C70</f>
        <v>-1.6594315870542176</v>
      </c>
      <c r="D71" s="50">
        <f>D68/D70</f>
        <v>5.3789464697344789</v>
      </c>
      <c r="E71" s="50">
        <f t="shared" ref="E71:K71" si="48">E68/E70</f>
        <v>6.1358115963996678</v>
      </c>
      <c r="F71" s="50">
        <f t="shared" si="48"/>
        <v>5.5481814469331976</v>
      </c>
      <c r="G71" s="50">
        <f t="shared" si="48"/>
        <v>-1.3740180044029657</v>
      </c>
      <c r="H71" s="50">
        <f t="shared" si="48"/>
        <v>17.285765040265272</v>
      </c>
      <c r="I71" s="50">
        <f t="shared" si="48"/>
        <v>24.907672651469305</v>
      </c>
      <c r="J71" s="50">
        <f t="shared" si="48"/>
        <v>27.252374334028236</v>
      </c>
      <c r="K71" s="50">
        <f t="shared" si="48"/>
        <v>13.689367956883888</v>
      </c>
      <c r="L71" s="50">
        <f>L68/L70</f>
        <v>22.332334565854907</v>
      </c>
      <c r="M71" s="50">
        <f>M68/M70</f>
        <v>24.334250446850128</v>
      </c>
      <c r="N71" s="50">
        <f>N68/N70</f>
        <v>22.857236842105259</v>
      </c>
      <c r="O71" s="50">
        <f t="shared" ref="O71:AC71" si="49">O68/O70</f>
        <v>4.7691500524658892</v>
      </c>
      <c r="P71" s="50">
        <f>P68/P70</f>
        <v>14.969520160236874</v>
      </c>
      <c r="Q71" s="50">
        <f t="shared" si="49"/>
        <v>14.916797312430004</v>
      </c>
      <c r="R71" s="50">
        <f t="shared" si="49"/>
        <v>10.445284731150265</v>
      </c>
      <c r="S71" s="50">
        <f t="shared" si="49"/>
        <v>-0.77160278745645006</v>
      </c>
      <c r="T71" s="50">
        <f t="shared" si="49"/>
        <v>10.409496257374631</v>
      </c>
      <c r="U71" s="50">
        <f t="shared" si="49"/>
        <v>10.269154883262082</v>
      </c>
      <c r="V71" s="50">
        <f t="shared" si="49"/>
        <v>6.9395701643489165</v>
      </c>
      <c r="W71" s="50">
        <f t="shared" si="49"/>
        <v>-1.332387874490333</v>
      </c>
      <c r="X71" s="50">
        <f t="shared" si="49"/>
        <v>17.296804044212148</v>
      </c>
      <c r="Y71" s="50">
        <f t="shared" si="49"/>
        <v>18.449595375722538</v>
      </c>
      <c r="Z71" s="50">
        <f t="shared" si="49"/>
        <v>15.562277580071166</v>
      </c>
      <c r="AA71" s="50">
        <f t="shared" si="49"/>
        <v>0.13429855217174155</v>
      </c>
      <c r="AB71" s="50">
        <f t="shared" si="49"/>
        <v>21.571107961256793</v>
      </c>
      <c r="AC71" s="50">
        <f t="shared" si="49"/>
        <v>23.058360862041848</v>
      </c>
    </row>
    <row r="72" spans="2:29" x14ac:dyDescent="0.25">
      <c r="C72" s="36"/>
    </row>
    <row r="73" spans="2:29" x14ac:dyDescent="0.25">
      <c r="C73" s="36"/>
    </row>
    <row r="74" spans="2:29" x14ac:dyDescent="0.25">
      <c r="B74" s="18" t="s">
        <v>74</v>
      </c>
      <c r="C74" s="134" t="s">
        <v>326</v>
      </c>
      <c r="D74" s="20" t="s">
        <v>323</v>
      </c>
      <c r="E74" s="20" t="s">
        <v>170</v>
      </c>
      <c r="F74" s="20" t="s">
        <v>171</v>
      </c>
      <c r="G74" s="20" t="s">
        <v>172</v>
      </c>
      <c r="H74" s="20" t="s">
        <v>173</v>
      </c>
      <c r="I74" s="30" t="s">
        <v>174</v>
      </c>
      <c r="J74" s="30" t="s">
        <v>175</v>
      </c>
      <c r="K74" s="30" t="s">
        <v>176</v>
      </c>
      <c r="L74" s="20" t="s">
        <v>177</v>
      </c>
      <c r="M74" s="30" t="s">
        <v>178</v>
      </c>
      <c r="N74" s="30" t="s">
        <v>179</v>
      </c>
      <c r="O74" s="30" t="s">
        <v>180</v>
      </c>
      <c r="P74" s="30" t="s">
        <v>98</v>
      </c>
      <c r="Q74" s="30" t="s">
        <v>181</v>
      </c>
      <c r="R74" s="30" t="s">
        <v>182</v>
      </c>
      <c r="S74" s="30" t="s">
        <v>183</v>
      </c>
      <c r="T74" s="30" t="s">
        <v>103</v>
      </c>
      <c r="U74" s="30" t="s">
        <v>184</v>
      </c>
      <c r="V74" s="30" t="s">
        <v>185</v>
      </c>
      <c r="W74" s="30" t="s">
        <v>186</v>
      </c>
      <c r="X74" s="30" t="s">
        <v>108</v>
      </c>
      <c r="Y74" s="30" t="s">
        <v>187</v>
      </c>
      <c r="Z74" s="30" t="s">
        <v>188</v>
      </c>
      <c r="AA74" s="30" t="s">
        <v>189</v>
      </c>
      <c r="AB74" s="30" t="s">
        <v>113</v>
      </c>
      <c r="AC74" s="30" t="s">
        <v>190</v>
      </c>
    </row>
    <row r="75" spans="2:29" x14ac:dyDescent="0.25">
      <c r="B75" s="2" t="s">
        <v>160</v>
      </c>
      <c r="C75" s="32">
        <f>C14+D14-G14</f>
        <v>283.41099999999972</v>
      </c>
      <c r="D75" s="33">
        <f>D14+G14-H14</f>
        <v>-148.85500000000008</v>
      </c>
      <c r="E75" s="33">
        <f>E14+H14-I14</f>
        <v>312.03499999999991</v>
      </c>
      <c r="F75" s="33">
        <f>F14+H14-J14</f>
        <v>325.51</v>
      </c>
      <c r="G75" s="33">
        <f>G14+H14-K14</f>
        <v>363.3309999999999</v>
      </c>
      <c r="H75" s="37">
        <f>H14</f>
        <v>430.42799999999988</v>
      </c>
      <c r="I75" s="33">
        <f>I14+L14-M14</f>
        <v>423.17899999999997</v>
      </c>
      <c r="J75" s="33">
        <f>J14+L14-N14</f>
        <v>435.29299999999995</v>
      </c>
      <c r="K75" s="33">
        <f>K14+L14-O14</f>
        <v>415.37000000000012</v>
      </c>
      <c r="L75" s="37">
        <f>L14</f>
        <v>381.65300000000008</v>
      </c>
      <c r="M75" s="33">
        <f>M14+P14-Q14</f>
        <v>387.45700000000039</v>
      </c>
      <c r="N75" s="33">
        <f>N14+P14-R14</f>
        <v>380.45300000000009</v>
      </c>
      <c r="O75" s="33">
        <f>O14+P14-S14</f>
        <v>356.5150000000001</v>
      </c>
      <c r="P75" s="33">
        <f>P14</f>
        <v>337.11200000000008</v>
      </c>
      <c r="Q75" s="33">
        <f>Q14+T14-U14</f>
        <v>334.63099999999986</v>
      </c>
      <c r="R75" s="33">
        <f>R14+T14-V14</f>
        <v>310.666</v>
      </c>
      <c r="S75" s="33">
        <f>S14+T14-W14</f>
        <v>269.41199999999986</v>
      </c>
      <c r="T75" s="33">
        <f>T14</f>
        <v>260.34099999999995</v>
      </c>
      <c r="U75" s="33">
        <f>U14+X14-Y14</f>
        <v>245.465</v>
      </c>
      <c r="V75" s="33">
        <f>V14+X14-Z14</f>
        <v>222.14099999999996</v>
      </c>
      <c r="W75" s="33">
        <f>W14+X14-AA14</f>
        <v>203.34200000000001</v>
      </c>
      <c r="X75" s="33">
        <f>X14</f>
        <v>212.1</v>
      </c>
      <c r="Y75" s="33">
        <f>Y14+AB14-AC14</f>
        <v>208.06699999999989</v>
      </c>
      <c r="Z75" s="33">
        <v>203.05399999999992</v>
      </c>
      <c r="AA75" s="33">
        <v>191.14299999999997</v>
      </c>
      <c r="AB75" s="33">
        <f>AB14</f>
        <v>193.69299999999998</v>
      </c>
      <c r="AC75" s="33">
        <v>189.28700000000001</v>
      </c>
    </row>
    <row r="76" spans="2:29" x14ac:dyDescent="0.25">
      <c r="B76" s="2" t="s">
        <v>161</v>
      </c>
      <c r="C76" s="51">
        <f>([1]BR!C87+[1]BR!D87+[1]BR!E87+[1]BR!F87)/4</f>
        <v>2845.0848778749996</v>
      </c>
      <c r="D76" s="33">
        <f>([1]BS!D87+[1]BS!E87+[1]BS!F87+[1]BS!G87)/4</f>
        <v>2878.4564032999997</v>
      </c>
      <c r="E76" s="33">
        <f>([1]BS!E87+[1]BS!F87+[1]BS!G87+[1]BS!H87)/4</f>
        <v>2880.7144423499999</v>
      </c>
      <c r="F76" s="33">
        <f>([1]BS!F87+[1]BS!G87+[1]BS!H87+[1]BS!I87)/4</f>
        <v>2854.4195488</v>
      </c>
      <c r="G76" s="37">
        <f>([1]BR!G87+[1]BR!H87+[1]BR!I87+[1]BR!J87)/4</f>
        <v>2775.3972125</v>
      </c>
      <c r="H76" s="37">
        <f>([1]BR!G87+[1]BR!I87+[1]BR!J87+[1]BR!K87)/4</f>
        <v>2666.6983374749998</v>
      </c>
      <c r="I76" s="33">
        <f>([1]BS!I87+[1]BS!J87+[1]BS!K87+[1]BS!L87)/4</f>
        <v>2545.2171351749998</v>
      </c>
      <c r="J76" s="33">
        <f>([1]BS!J87+[1]BS!K87+[1]BS!L87+[1]BS!M87)/4</f>
        <v>2428.1106907499998</v>
      </c>
      <c r="K76" s="33">
        <f>([1]BS!K87+[1]BS!L87+[1]BS!M87+[1]BS!N87)/4</f>
        <v>2319.71397295</v>
      </c>
      <c r="L76" s="37">
        <f>([1]BR!L87+[1]BR!M87+[1]BR!N87+[1]BR!O87)/4</f>
        <v>2297.3408256250004</v>
      </c>
      <c r="M76" s="33">
        <f>([1]BS!M87+[1]BS!N87+[1]BS!O87+[1]BS!P87)/4</f>
        <v>2271.5556149499998</v>
      </c>
      <c r="N76" s="33">
        <f>([1]BS!N87+[1]BS!O87+[1]BS!P87+[1]BS!Q87)/4</f>
        <v>2262.316462025</v>
      </c>
      <c r="O76" s="33">
        <f>([1]BS!O87+[1]BS!P87+[1]BS!Q87+[1]BS!R87)/4</f>
        <v>2237.1524049250002</v>
      </c>
      <c r="P76" s="33">
        <f>([1]BS!P87+[1]BS!Q87+[1]BS!R87+[1]BS!S87)/4</f>
        <v>2167.7986382250001</v>
      </c>
      <c r="Q76" s="33">
        <f>([1]BS!Q87+[1]BS!R87+[1]BS!S87+[1]BS!T87)/4</f>
        <v>2106.779</v>
      </c>
      <c r="R76" s="33">
        <f>([1]BS!R87+[1]BS!S87+[1]BS!T87+[1]BS!U87)/4</f>
        <v>2055.1932500000003</v>
      </c>
      <c r="S76" s="33">
        <f>([1]BS!S87+[1]BS!T87+[1]BS!U87+[1]BS!V87)/4</f>
        <v>2040.7027499999999</v>
      </c>
      <c r="T76" s="33">
        <f>([1]BS!T87+[1]BS!U87+[1]BS!V87+[1]BS!W87)/4</f>
        <v>2020.4034999999999</v>
      </c>
      <c r="U76" s="33">
        <f>([1]BS!U87+[1]BS!V87+[1]BS!W87+[1]BS!X87)/4</f>
        <v>1929.5049999999997</v>
      </c>
      <c r="V76" s="33">
        <f>([1]BS!V87+[1]BS!W87+[1]BS!X87+[1]BS!Y87)/4</f>
        <v>1836.6282499999995</v>
      </c>
      <c r="W76" s="33">
        <f>([1]BS!W87+[1]BS!X87+[1]BS!Y87+[1]BS!Z87)/4</f>
        <v>1710.4077499999999</v>
      </c>
      <c r="X76" s="33">
        <f>([1]BS!X87+[1]BS!Y87+[1]BS!Z87+[1]BS!AA87)/4</f>
        <v>1571.8519999999999</v>
      </c>
      <c r="Y76" s="33">
        <f>([1]BS!Y87+[1]BS!Z87+[1]BS!AA87+[1]BS!AB87)/4</f>
        <v>1501.2287499999998</v>
      </c>
      <c r="Z76" s="33">
        <f>([1]BS!Z87+[1]BS!AA87+[1]BS!AB87+[1]BS!AC87)/4</f>
        <v>1411.8070000000002</v>
      </c>
      <c r="AA76" s="33">
        <v>1346.3320000000001</v>
      </c>
      <c r="AB76" s="33">
        <v>1317.05</v>
      </c>
      <c r="AC76" s="33">
        <v>1303.6999999999998</v>
      </c>
    </row>
    <row r="77" spans="2:29" x14ac:dyDescent="0.25">
      <c r="B77" s="38" t="s">
        <v>162</v>
      </c>
      <c r="C77" s="46">
        <f>C75/C76</f>
        <v>9.9614251301943596E-2</v>
      </c>
      <c r="D77" s="47">
        <f>D75/D76</f>
        <v>-5.1713480818867223E-2</v>
      </c>
      <c r="E77" s="47">
        <f>E75/E76</f>
        <v>0.10831861548396</v>
      </c>
      <c r="F77" s="47">
        <f>F75/F76</f>
        <v>0.11403719545602349</v>
      </c>
      <c r="G77" s="47">
        <f t="shared" ref="G77:H77" si="50">G75/G76</f>
        <v>0.13091135148641356</v>
      </c>
      <c r="H77" s="47">
        <f t="shared" si="50"/>
        <v>0.16140858302238886</v>
      </c>
      <c r="I77" s="47">
        <f>I75/I76</f>
        <v>0.16626440005909504</v>
      </c>
      <c r="J77" s="47">
        <f>J75/J76</f>
        <v>0.17927230486578261</v>
      </c>
      <c r="K77" s="47">
        <f t="shared" ref="K77:L77" si="51">K75/K76</f>
        <v>0.17906086907420338</v>
      </c>
      <c r="L77" s="47">
        <f t="shared" si="51"/>
        <v>0.16612815814831042</v>
      </c>
      <c r="M77" s="47">
        <f>M75/M76</f>
        <v>0.17056901334486096</v>
      </c>
      <c r="N77" s="48">
        <f>N75/N76</f>
        <v>0.16816966431807534</v>
      </c>
      <c r="O77" s="48">
        <f t="shared" ref="O77:AC77" si="52">O75/O76</f>
        <v>0.15936106955214441</v>
      </c>
      <c r="P77" s="48">
        <f t="shared" si="52"/>
        <v>0.1555089084639468</v>
      </c>
      <c r="Q77" s="48">
        <f t="shared" si="52"/>
        <v>0.15883535957022538</v>
      </c>
      <c r="R77" s="48">
        <f t="shared" si="52"/>
        <v>0.15116145403844625</v>
      </c>
      <c r="S77" s="48">
        <f t="shared" si="52"/>
        <v>0.13201922720004169</v>
      </c>
      <c r="T77" s="48">
        <f t="shared" si="52"/>
        <v>0.12885594387457752</v>
      </c>
      <c r="U77" s="48">
        <f t="shared" si="52"/>
        <v>0.12721656590679994</v>
      </c>
      <c r="V77" s="48">
        <f t="shared" si="52"/>
        <v>0.12095044274746401</v>
      </c>
      <c r="W77" s="48">
        <f t="shared" si="52"/>
        <v>0.11888510210503901</v>
      </c>
      <c r="X77" s="48">
        <f t="shared" si="52"/>
        <v>0.13493636805500772</v>
      </c>
      <c r="Y77" s="48">
        <f t="shared" si="52"/>
        <v>0.13859779863661678</v>
      </c>
      <c r="Z77" s="48">
        <f t="shared" si="52"/>
        <v>0.1438256078911635</v>
      </c>
      <c r="AA77" s="48">
        <f t="shared" si="52"/>
        <v>0.14197315372434136</v>
      </c>
      <c r="AB77" s="48">
        <f t="shared" si="52"/>
        <v>0.14706579097224859</v>
      </c>
      <c r="AC77" s="48">
        <f t="shared" si="52"/>
        <v>0.14519214543223136</v>
      </c>
    </row>
    <row r="78" spans="2:29" x14ac:dyDescent="0.25">
      <c r="C78" s="36"/>
    </row>
    <row r="79" spans="2:29" x14ac:dyDescent="0.25">
      <c r="C79" s="36"/>
    </row>
    <row r="80" spans="2:29" x14ac:dyDescent="0.25">
      <c r="B80" s="18" t="s">
        <v>163</v>
      </c>
      <c r="C80" s="134" t="s">
        <v>326</v>
      </c>
      <c r="D80" s="20" t="s">
        <v>323</v>
      </c>
      <c r="E80" s="20" t="s">
        <v>170</v>
      </c>
      <c r="F80" s="20" t="s">
        <v>171</v>
      </c>
      <c r="G80" s="20" t="s">
        <v>172</v>
      </c>
      <c r="H80" s="20" t="s">
        <v>173</v>
      </c>
      <c r="I80" s="30" t="s">
        <v>174</v>
      </c>
      <c r="J80" s="30" t="s">
        <v>175</v>
      </c>
      <c r="K80" s="30" t="s">
        <v>176</v>
      </c>
      <c r="L80" s="20" t="s">
        <v>177</v>
      </c>
      <c r="M80" s="30" t="s">
        <v>178</v>
      </c>
      <c r="N80" s="30" t="s">
        <v>179</v>
      </c>
      <c r="O80" s="30" t="s">
        <v>180</v>
      </c>
      <c r="P80" s="30" t="s">
        <v>98</v>
      </c>
      <c r="Q80" s="30" t="s">
        <v>181</v>
      </c>
      <c r="R80" s="30" t="s">
        <v>182</v>
      </c>
      <c r="S80" s="30" t="s">
        <v>183</v>
      </c>
      <c r="T80" s="30" t="s">
        <v>103</v>
      </c>
      <c r="U80" s="30" t="s">
        <v>184</v>
      </c>
      <c r="V80" s="30" t="s">
        <v>185</v>
      </c>
      <c r="W80" s="30" t="s">
        <v>186</v>
      </c>
      <c r="X80" s="30" t="s">
        <v>108</v>
      </c>
      <c r="Y80" s="30" t="s">
        <v>187</v>
      </c>
      <c r="Z80" s="30" t="s">
        <v>188</v>
      </c>
      <c r="AA80" s="30" t="s">
        <v>189</v>
      </c>
      <c r="AB80" s="30" t="s">
        <v>113</v>
      </c>
      <c r="AC80" s="30" t="s">
        <v>190</v>
      </c>
    </row>
    <row r="81" spans="2:29" x14ac:dyDescent="0.25">
      <c r="B81" s="2" t="s">
        <v>160</v>
      </c>
      <c r="C81" s="32">
        <f>C14+D14-G14</f>
        <v>283.41099999999972</v>
      </c>
      <c r="D81" s="33">
        <f>D14+G14-H14</f>
        <v>-148.85500000000008</v>
      </c>
      <c r="E81" s="33">
        <f>E14+H14-I14</f>
        <v>312.03499999999991</v>
      </c>
      <c r="F81" s="33">
        <f>F14+H14-J14</f>
        <v>325.51</v>
      </c>
      <c r="G81" s="33">
        <f>G14+H14-K14</f>
        <v>363.3309999999999</v>
      </c>
      <c r="H81" s="37">
        <f>H14</f>
        <v>430.42799999999988</v>
      </c>
      <c r="I81" s="33">
        <f>I14+L14-M14</f>
        <v>423.17899999999997</v>
      </c>
      <c r="J81" s="33">
        <f>J14+L14-N14</f>
        <v>435.29299999999995</v>
      </c>
      <c r="K81" s="33">
        <f>K14+L14-O14</f>
        <v>415.37000000000012</v>
      </c>
      <c r="L81" s="37">
        <f>L14</f>
        <v>381.65300000000008</v>
      </c>
      <c r="M81" s="33">
        <f>M14+P14-Q14</f>
        <v>387.45700000000039</v>
      </c>
      <c r="N81" s="33">
        <f>N14+P14-R14</f>
        <v>380.45300000000009</v>
      </c>
      <c r="O81" s="33">
        <f>O14+P14-S14</f>
        <v>356.5150000000001</v>
      </c>
      <c r="P81" s="33">
        <f>P14</f>
        <v>337.11200000000008</v>
      </c>
      <c r="Q81" s="33">
        <f>Q14+T14-U14</f>
        <v>334.63099999999986</v>
      </c>
      <c r="R81" s="33">
        <f>R14+T14-V14</f>
        <v>310.666</v>
      </c>
      <c r="S81" s="33">
        <f>S14+T14-W14</f>
        <v>269.41199999999986</v>
      </c>
      <c r="T81" s="33">
        <f>T14</f>
        <v>260.34099999999995</v>
      </c>
      <c r="U81" s="33">
        <f>U14+X14-Y14</f>
        <v>245.465</v>
      </c>
      <c r="V81" s="33">
        <f>V14+X14-Z14</f>
        <v>222.14099999999996</v>
      </c>
      <c r="W81" s="33">
        <f>W14+X14-AA14</f>
        <v>203.34200000000001</v>
      </c>
      <c r="X81" s="33">
        <f>X14</f>
        <v>212.1</v>
      </c>
      <c r="Y81" s="33">
        <f>Y14+AB14-AC14</f>
        <v>208.06699999999989</v>
      </c>
      <c r="Z81" s="33">
        <v>203.05399999999992</v>
      </c>
      <c r="AA81" s="33">
        <v>191.14299999999997</v>
      </c>
      <c r="AB81" s="33">
        <f>AB14</f>
        <v>193.69299999999998</v>
      </c>
      <c r="AC81" s="33">
        <v>189.28700000000001</v>
      </c>
    </row>
    <row r="82" spans="2:29" x14ac:dyDescent="0.25">
      <c r="B82" s="2" t="s">
        <v>161</v>
      </c>
      <c r="C82" s="51">
        <f>([1]BR!C87+[1]BR!D87+[1]BR!E87+[1]BR!F87)/4</f>
        <v>2845.0848778749996</v>
      </c>
      <c r="D82" s="33">
        <f>([1]BS!D87+[1]BS!E87+[1]BS!F87+[1]BS!G87)/4</f>
        <v>2878.4564032999997</v>
      </c>
      <c r="E82" s="33">
        <f>([1]BS!E87+[1]BS!F87+[1]BS!G87+[1]BS!H87)/4</f>
        <v>2880.7144423499999</v>
      </c>
      <c r="F82" s="33">
        <f>([1]BS!F87+[1]BS!G87+[1]BS!H87+[1]BS!I87)/4</f>
        <v>2854.4195488</v>
      </c>
      <c r="G82" s="37">
        <f>([1]BR!G87+[1]BR!H87+[1]BR!I87+[1]BR!J87)/4</f>
        <v>2775.3972125</v>
      </c>
      <c r="H82" s="37">
        <f>([1]BR!G87+[1]BR!I87+[1]BR!J87+[1]BR!K87)/4</f>
        <v>2666.6983374749998</v>
      </c>
      <c r="I82" s="33">
        <f>([1]BS!I87+[1]BS!J87+[1]BS!K87+[1]BS!L87)/4</f>
        <v>2545.2171351749998</v>
      </c>
      <c r="J82" s="33">
        <f>([1]BS!J87+[1]BS!K87+[1]BS!L87+[1]BS!M87)/4</f>
        <v>2428.1106907499998</v>
      </c>
      <c r="K82" s="33">
        <f>([1]BS!K87+[1]BS!L87+[1]BS!M87+[1]BS!N87)/4</f>
        <v>2319.71397295</v>
      </c>
      <c r="L82" s="37">
        <f>([1]BR!L87+[1]BR!M87+[1]BR!N87+[1]BR!O87)/4</f>
        <v>2297.3408256250004</v>
      </c>
      <c r="M82" s="33">
        <f>([1]BS!M87+[1]BS!N87+[1]BS!O87+[1]BS!P87)/4</f>
        <v>2271.5556149499998</v>
      </c>
      <c r="N82" s="33">
        <f>([1]BS!N87+[1]BS!O87+[1]BS!P87+[1]BS!Q87)/4</f>
        <v>2262.316462025</v>
      </c>
      <c r="O82" s="33">
        <f>([1]BS!O87+[1]BS!P87+[1]BS!Q87+[1]BS!R87)/4</f>
        <v>2237.1524049250002</v>
      </c>
      <c r="P82" s="33">
        <f>([1]BS!P87+[1]BS!Q87+[1]BS!R87+[1]BS!S87)/4</f>
        <v>2167.7986382250001</v>
      </c>
      <c r="Q82" s="33">
        <f>([1]BS!Q87+[1]BS!R87+[1]BS!S87+[1]BS!T87)/4</f>
        <v>2106.779</v>
      </c>
      <c r="R82" s="33">
        <f>([1]BS!R87+[1]BS!S87+[1]BS!T87+[1]BS!U87)/4</f>
        <v>2055.1932500000003</v>
      </c>
      <c r="S82" s="33">
        <f>([1]BS!S87+[1]BS!T87+[1]BS!U87+[1]BS!V87)/4</f>
        <v>2040.7027499999999</v>
      </c>
      <c r="T82" s="33">
        <f>([1]BS!T87+[1]BS!U87+[1]BS!V87+[1]BS!W87)/4</f>
        <v>2020.4034999999999</v>
      </c>
      <c r="U82" s="33">
        <f>([1]BS!U87+[1]BS!V87+[1]BS!W87+[1]BS!X87)/4</f>
        <v>1929.5049999999997</v>
      </c>
      <c r="V82" s="33">
        <f>([1]BS!V87+[1]BS!W87+[1]BS!X87+[1]BS!Y87)/4</f>
        <v>1836.6282499999995</v>
      </c>
      <c r="W82" s="33">
        <f>([1]BS!W87+[1]BS!X87+[1]BS!Y87+[1]BS!Z87)/4</f>
        <v>1710.4077499999999</v>
      </c>
      <c r="X82" s="33">
        <f>([1]BS!X87+[1]BS!Y87+[1]BS!Z87+[1]BS!AA87)/4</f>
        <v>1571.8519999999999</v>
      </c>
      <c r="Y82" s="33">
        <f>([1]BS!Y87+[1]BS!Z87+[1]BS!AA87+[1]BS!AB87)/4</f>
        <v>1501.2287499999998</v>
      </c>
      <c r="Z82" s="33">
        <f>([1]BS!Z87+[1]BS!AA87+[1]BS!AB87+[1]BS!AC87)/4</f>
        <v>1411.8070000000002</v>
      </c>
      <c r="AA82" s="33">
        <v>1346.3320000000001</v>
      </c>
      <c r="AB82" s="33">
        <v>1317.05</v>
      </c>
      <c r="AC82" s="33">
        <v>1303.6999999999998</v>
      </c>
    </row>
    <row r="83" spans="2:29" x14ac:dyDescent="0.25">
      <c r="B83" s="2" t="s">
        <v>164</v>
      </c>
      <c r="C83" s="51">
        <v>1220.1600000000001</v>
      </c>
      <c r="D83" s="33">
        <v>1200.991</v>
      </c>
      <c r="E83" s="33">
        <v>1211.847</v>
      </c>
      <c r="F83" s="33">
        <v>1195.123</v>
      </c>
      <c r="G83" s="37">
        <v>1156.9259999999999</v>
      </c>
      <c r="H83" s="37">
        <v>1124.194</v>
      </c>
      <c r="I83" s="33">
        <v>1083.6969999999999</v>
      </c>
      <c r="J83" s="33">
        <v>1053.4449999999999</v>
      </c>
      <c r="K83" s="33">
        <v>1035</v>
      </c>
      <c r="L83" s="37">
        <v>1022</v>
      </c>
      <c r="M83" s="33">
        <v>991</v>
      </c>
      <c r="N83" s="33">
        <v>972</v>
      </c>
      <c r="O83" s="33">
        <v>960</v>
      </c>
      <c r="P83" s="33">
        <v>954</v>
      </c>
      <c r="Q83" s="33">
        <v>961</v>
      </c>
      <c r="R83" s="33">
        <v>964</v>
      </c>
      <c r="S83" s="33">
        <v>965</v>
      </c>
      <c r="T83" s="33">
        <v>960</v>
      </c>
      <c r="U83" s="33">
        <v>926</v>
      </c>
      <c r="V83" s="33">
        <v>881</v>
      </c>
      <c r="W83" s="33">
        <v>877</v>
      </c>
      <c r="X83" s="33">
        <v>806</v>
      </c>
      <c r="Y83" s="33">
        <v>793</v>
      </c>
      <c r="Z83" s="33">
        <v>730</v>
      </c>
      <c r="AA83" s="33">
        <v>718</v>
      </c>
      <c r="AB83" s="33">
        <v>674</v>
      </c>
      <c r="AC83" s="33">
        <v>661</v>
      </c>
    </row>
    <row r="84" spans="2:29" x14ac:dyDescent="0.25">
      <c r="B84" s="38" t="s">
        <v>165</v>
      </c>
      <c r="C84" s="46">
        <f>(C81/(C82-C83))</f>
        <v>0.17441483225404938</v>
      </c>
      <c r="D84" s="47">
        <f>(D81/(D82-D83))</f>
        <v>-8.8738044735327801E-2</v>
      </c>
      <c r="E84" s="47">
        <f>(E81/(E82-E83))</f>
        <v>0.18697410715893095</v>
      </c>
      <c r="F84" s="47">
        <f>(F81/(F82-F83))</f>
        <v>0.19617349305969942</v>
      </c>
      <c r="G84" s="47">
        <f t="shared" ref="G84:H84" si="53">(G81/(G82-G83))</f>
        <v>0.22449024560577402</v>
      </c>
      <c r="H84" s="47">
        <f t="shared" si="53"/>
        <v>0.27904492035632678</v>
      </c>
      <c r="I84" s="47">
        <f>(I81/(I82-I83))</f>
        <v>0.28954715697387862</v>
      </c>
      <c r="J84" s="47">
        <f>(J81/(J82-J83))</f>
        <v>0.31665371655744873</v>
      </c>
      <c r="K84" s="47">
        <f t="shared" ref="K84:L84" si="54">(K81/(K82-K83))</f>
        <v>0.32331710306397204</v>
      </c>
      <c r="L84" s="47">
        <f t="shared" si="54"/>
        <v>0.29925569097418736</v>
      </c>
      <c r="M84" s="47">
        <f>(M81/(M82-M83))</f>
        <v>0.30256944366694211</v>
      </c>
      <c r="N84" s="48">
        <f>(N81/(N82-N83))</f>
        <v>0.29485247316997248</v>
      </c>
      <c r="O84" s="48">
        <f t="shared" ref="O84:AC84" si="55">(O81/(O82-O83))</f>
        <v>0.27914836054428149</v>
      </c>
      <c r="P84" s="48">
        <f t="shared" si="55"/>
        <v>0.27773305174652052</v>
      </c>
      <c r="Q84" s="48">
        <f t="shared" si="55"/>
        <v>0.29205544873836914</v>
      </c>
      <c r="R84" s="48">
        <f t="shared" si="55"/>
        <v>0.28470300746453475</v>
      </c>
      <c r="S84" s="48">
        <f t="shared" si="55"/>
        <v>0.25045208818142362</v>
      </c>
      <c r="T84" s="48">
        <f t="shared" si="55"/>
        <v>0.24551126057203695</v>
      </c>
      <c r="U84" s="48">
        <f t="shared" si="55"/>
        <v>0.24460765018609781</v>
      </c>
      <c r="V84" s="48">
        <f t="shared" si="55"/>
        <v>0.23245545535096945</v>
      </c>
      <c r="W84" s="48">
        <f t="shared" si="55"/>
        <v>0.2439886118169648</v>
      </c>
      <c r="X84" s="48">
        <f t="shared" si="55"/>
        <v>0.27694645962927567</v>
      </c>
      <c r="Y84" s="48">
        <f t="shared" si="55"/>
        <v>0.29378502355347758</v>
      </c>
      <c r="Z84" s="48">
        <f t="shared" si="55"/>
        <v>0.29781741753898072</v>
      </c>
      <c r="AA84" s="48">
        <f t="shared" si="55"/>
        <v>0.30420701157986535</v>
      </c>
      <c r="AB84" s="48">
        <f t="shared" si="55"/>
        <v>0.30120985926444288</v>
      </c>
      <c r="AC84" s="48">
        <f t="shared" si="55"/>
        <v>0.29451843784036108</v>
      </c>
    </row>
    <row r="85" spans="2:29" x14ac:dyDescent="0.25">
      <c r="C85" s="36"/>
    </row>
    <row r="86" spans="2:29" x14ac:dyDescent="0.25">
      <c r="C86" s="36"/>
    </row>
    <row r="87" spans="2:29" x14ac:dyDescent="0.25">
      <c r="B87" s="18" t="s">
        <v>166</v>
      </c>
      <c r="C87" s="134" t="s">
        <v>326</v>
      </c>
      <c r="D87" s="20" t="s">
        <v>323</v>
      </c>
      <c r="E87" s="20" t="s">
        <v>170</v>
      </c>
      <c r="F87" s="20" t="s">
        <v>171</v>
      </c>
      <c r="G87" s="20" t="s">
        <v>172</v>
      </c>
      <c r="H87" s="20" t="s">
        <v>173</v>
      </c>
      <c r="I87" s="30" t="s">
        <v>174</v>
      </c>
      <c r="J87" s="30" t="s">
        <v>175</v>
      </c>
      <c r="K87" s="30" t="s">
        <v>176</v>
      </c>
      <c r="L87" s="20" t="s">
        <v>177</v>
      </c>
      <c r="M87" s="30" t="s">
        <v>178</v>
      </c>
      <c r="N87" s="30" t="s">
        <v>179</v>
      </c>
      <c r="O87" s="30" t="s">
        <v>180</v>
      </c>
      <c r="P87" s="30" t="s">
        <v>98</v>
      </c>
      <c r="Q87" s="30" t="s">
        <v>181</v>
      </c>
      <c r="R87" s="30" t="s">
        <v>182</v>
      </c>
      <c r="S87" s="30" t="s">
        <v>183</v>
      </c>
      <c r="T87" s="30" t="s">
        <v>103</v>
      </c>
      <c r="U87" s="30" t="s">
        <v>184</v>
      </c>
      <c r="V87" s="30" t="s">
        <v>185</v>
      </c>
      <c r="W87" s="30" t="s">
        <v>186</v>
      </c>
      <c r="X87" s="30" t="s">
        <v>108</v>
      </c>
      <c r="Y87" s="30" t="s">
        <v>187</v>
      </c>
      <c r="Z87" s="30" t="s">
        <v>188</v>
      </c>
      <c r="AA87" s="30" t="s">
        <v>189</v>
      </c>
      <c r="AB87" s="30" t="s">
        <v>113</v>
      </c>
      <c r="AC87" s="30" t="s">
        <v>190</v>
      </c>
    </row>
    <row r="88" spans="2:29" x14ac:dyDescent="0.25">
      <c r="B88" s="2" t="s">
        <v>167</v>
      </c>
      <c r="C88" s="32">
        <f>C23+D23-G23</f>
        <v>207.10399999999998</v>
      </c>
      <c r="D88" s="33">
        <f>D23+G23-H23</f>
        <v>-139.30599999999998</v>
      </c>
      <c r="E88" s="33">
        <f>E23+H23-I23</f>
        <v>215.50399999999996</v>
      </c>
      <c r="F88" s="33">
        <f>F23+H23-J23</f>
        <v>235.96599999999998</v>
      </c>
      <c r="G88" s="33">
        <f>G23+H23-K23</f>
        <v>271.77199999999999</v>
      </c>
      <c r="H88" s="37">
        <f>H23</f>
        <v>331.31599999999997</v>
      </c>
      <c r="I88" s="33">
        <f>I23+L23-M23</f>
        <v>328.98099999999999</v>
      </c>
      <c r="J88" s="33">
        <f>J23+L23-N23</f>
        <v>310.52999999999997</v>
      </c>
      <c r="K88" s="33">
        <f>K23+L23-O23</f>
        <v>285.654</v>
      </c>
      <c r="L88" s="37">
        <f>L23</f>
        <v>258.61200000000002</v>
      </c>
      <c r="M88" s="33">
        <f>M23+P23-Q23</f>
        <v>268.52499999999998</v>
      </c>
      <c r="N88" s="33">
        <f>N23+P23-R23</f>
        <v>280.83099999999996</v>
      </c>
      <c r="O88" s="33">
        <f>O23+P23-S23</f>
        <v>274.93900000000002</v>
      </c>
      <c r="P88" s="33">
        <f>P23</f>
        <v>255.62799999999999</v>
      </c>
      <c r="Q88" s="33">
        <f>Q23+T23+U23</f>
        <v>533.48099999999999</v>
      </c>
      <c r="R88" s="33">
        <f>R23+T23-V23</f>
        <v>243.30499999999998</v>
      </c>
      <c r="S88" s="33">
        <f>S23+T23-W23</f>
        <v>201.19499999999999</v>
      </c>
      <c r="T88" s="33">
        <f>T23</f>
        <v>197.91399999999999</v>
      </c>
      <c r="U88" s="33">
        <f>U23+X23-Y23</f>
        <v>161.02099999999996</v>
      </c>
      <c r="V88" s="33">
        <f>V23+X23-Z23</f>
        <v>153.10300000000001</v>
      </c>
      <c r="W88" s="33">
        <f>W23+X23-AA23</f>
        <v>145.12099999999998</v>
      </c>
      <c r="X88" s="33">
        <f>X23</f>
        <v>152.1</v>
      </c>
      <c r="Y88" s="33">
        <f>Y23+AB23-AC23</f>
        <v>149.47800000000001</v>
      </c>
      <c r="Z88" s="33">
        <v>143.428</v>
      </c>
      <c r="AA88" s="33">
        <v>135.71599999999998</v>
      </c>
      <c r="AB88" s="33">
        <f>AB23</f>
        <v>136.85599999999999</v>
      </c>
      <c r="AC88" s="33">
        <v>141.28399999999999</v>
      </c>
    </row>
    <row r="89" spans="2:29" x14ac:dyDescent="0.25">
      <c r="B89" s="2" t="s">
        <v>168</v>
      </c>
      <c r="C89" s="51">
        <f>([1]BR!C27+[1]BR!G27)/2</f>
        <v>1751.610737</v>
      </c>
      <c r="D89" s="33">
        <f>([1]BS!D27+[1]BS!H27)/2</f>
        <v>1750.1291185</v>
      </c>
      <c r="E89" s="33">
        <f>([1]BS!E27+[1]BS!I27)/2</f>
        <v>1714.8982369999999</v>
      </c>
      <c r="F89" s="33">
        <f>([1]BS!F27+[1]BS!J27)/2</f>
        <v>1621.4877369999999</v>
      </c>
      <c r="G89" s="37">
        <f>([1]BR!G27+[1]BR!K27)/2</f>
        <v>1609.3067370000001</v>
      </c>
      <c r="H89" s="37">
        <f>([1]BR!G27+[1]BR!L27)/2</f>
        <v>1581.7372370000001</v>
      </c>
      <c r="I89" s="33">
        <f>([1]BS!I27+[1]BS!M27)/2</f>
        <v>1540.3192369999999</v>
      </c>
      <c r="J89" s="33">
        <f>([1]BS!J27+[1]BS!N27)/2</f>
        <v>1426.0032369999999</v>
      </c>
      <c r="K89" s="33">
        <f>([1]BS!K27+[1]BS!O27)/2</f>
        <v>1481.4752370000001</v>
      </c>
      <c r="L89" s="37">
        <f>([1]BR!L27+[1]BR!P27)/2</f>
        <v>1428.9067369999998</v>
      </c>
      <c r="M89" s="33">
        <f>([1]BS!M27+[1]BS!Q27)/2</f>
        <v>1399.4646185000001</v>
      </c>
      <c r="N89" s="33">
        <f>([1]BS!N27+[1]BS!R27)/2</f>
        <v>1299.0111185000001</v>
      </c>
      <c r="O89" s="33">
        <f>([1]BS!O27+[1]BS!S27)/2</f>
        <v>1338.2216185000002</v>
      </c>
      <c r="P89" s="33">
        <f>([1]BS!P27+[1]BS!T27)/2</f>
        <v>1301.1656184999999</v>
      </c>
      <c r="Q89" s="33">
        <f>([1]BS!Q27+[1]BS!U27)/2</f>
        <v>1276.4985000000001</v>
      </c>
      <c r="R89" s="33">
        <f>([1]BS!R27+[1]BS!V27)/2</f>
        <v>1175.2255</v>
      </c>
      <c r="S89" s="33">
        <f>([1]BS!S27+[1]BS!W27)/2</f>
        <v>1158.1425000000002</v>
      </c>
      <c r="T89" s="33">
        <f>([1]BS!T27+[1]BS!X27)/2</f>
        <v>1142.74</v>
      </c>
      <c r="U89" s="33">
        <f>([1]BS!U27+[1]BS!Y27)/2</f>
        <v>1131.3724999999999</v>
      </c>
      <c r="V89" s="33">
        <f>([1]BS!V27+[1]BS!Z27)/2</f>
        <v>1050.0595000000001</v>
      </c>
      <c r="W89" s="33">
        <f>([1]BS!W27+[1]BS!AA27)/2</f>
        <v>1070.933</v>
      </c>
      <c r="X89" s="33">
        <f>([1]BS!X27+[1]BS!AB27)/2</f>
        <v>1049.6904999999999</v>
      </c>
      <c r="Y89" s="33">
        <f>([1]BS!Y27+[1]BS!AC27)/2</f>
        <v>1035.309</v>
      </c>
      <c r="Z89" s="33">
        <v>971.57799999999997</v>
      </c>
      <c r="AA89" s="33">
        <v>1521.144</v>
      </c>
      <c r="AB89" s="33">
        <v>986.7</v>
      </c>
      <c r="AC89" s="33">
        <v>947.95</v>
      </c>
    </row>
    <row r="90" spans="2:29" x14ac:dyDescent="0.25">
      <c r="B90" s="38" t="s">
        <v>169</v>
      </c>
      <c r="C90" s="46">
        <f>C88/C89</f>
        <v>0.11823631565236288</v>
      </c>
      <c r="D90" s="47">
        <f>D88/D89</f>
        <v>-7.9597555704573567E-2</v>
      </c>
      <c r="E90" s="47">
        <f>E88/E89</f>
        <v>0.12566576567073581</v>
      </c>
      <c r="F90" s="47">
        <f>F88/F89</f>
        <v>0.14552438147732966</v>
      </c>
      <c r="G90" s="47">
        <f t="shared" ref="G90:H90" si="56">G88/G89</f>
        <v>0.16887520181927876</v>
      </c>
      <c r="H90" s="47">
        <f t="shared" si="56"/>
        <v>0.20946336233974616</v>
      </c>
      <c r="I90" s="47">
        <f>I88/I89</f>
        <v>0.21357975158496317</v>
      </c>
      <c r="J90" s="47">
        <f>J88/J89</f>
        <v>0.21776247903426041</v>
      </c>
      <c r="K90" s="47">
        <f t="shared" ref="K90:L90" si="57">K88/K89</f>
        <v>0.19281726272958283</v>
      </c>
      <c r="L90" s="47">
        <f t="shared" si="57"/>
        <v>0.18098591972696401</v>
      </c>
      <c r="M90" s="47">
        <f>M88/M89</f>
        <v>0.19187694812021427</v>
      </c>
      <c r="N90" s="48">
        <f>N88/N89</f>
        <v>0.21618829585098731</v>
      </c>
      <c r="O90" s="48">
        <f t="shared" ref="O90:AC90" si="58">O88/O89</f>
        <v>0.20545102261027326</v>
      </c>
      <c r="P90" s="48">
        <f t="shared" si="58"/>
        <v>0.19646077053180297</v>
      </c>
      <c r="Q90" s="48">
        <f t="shared" si="58"/>
        <v>0.41792528545861973</v>
      </c>
      <c r="R90" s="48">
        <f t="shared" si="58"/>
        <v>0.20702835328198713</v>
      </c>
      <c r="S90" s="48">
        <f t="shared" si="58"/>
        <v>0.17372214559089227</v>
      </c>
      <c r="T90" s="48">
        <f t="shared" si="58"/>
        <v>0.17319250223147872</v>
      </c>
      <c r="U90" s="48">
        <f t="shared" si="58"/>
        <v>0.14232359368819728</v>
      </c>
      <c r="V90" s="48">
        <f t="shared" si="58"/>
        <v>0.14580411871898688</v>
      </c>
      <c r="W90" s="48">
        <f t="shared" si="58"/>
        <v>0.13550894407026395</v>
      </c>
      <c r="X90" s="48">
        <f t="shared" si="58"/>
        <v>0.14489985381405282</v>
      </c>
      <c r="Y90" s="48">
        <f t="shared" si="58"/>
        <v>0.14438008362720697</v>
      </c>
      <c r="Z90" s="48">
        <f t="shared" si="58"/>
        <v>0.14762376258005019</v>
      </c>
      <c r="AA90" s="48">
        <f t="shared" si="58"/>
        <v>8.9219692547188159E-2</v>
      </c>
      <c r="AB90" s="48">
        <f t="shared" si="58"/>
        <v>0.13870071957028476</v>
      </c>
      <c r="AC90" s="48">
        <f t="shared" si="58"/>
        <v>0.14904161611899361</v>
      </c>
    </row>
    <row r="91" spans="2:29" x14ac:dyDescent="0.25">
      <c r="C91" s="36"/>
    </row>
    <row r="92" spans="2:29" x14ac:dyDescent="0.25">
      <c r="C92" s="36"/>
    </row>
    <row r="93" spans="2:29" ht="30" x14ac:dyDescent="0.25">
      <c r="B93" s="18" t="s">
        <v>191</v>
      </c>
      <c r="C93" s="53" t="s">
        <v>327</v>
      </c>
      <c r="D93" s="54"/>
      <c r="E93" s="54" t="s">
        <v>192</v>
      </c>
      <c r="F93" s="54" t="s">
        <v>193</v>
      </c>
      <c r="G93" s="54" t="s">
        <v>194</v>
      </c>
      <c r="H93" s="20"/>
      <c r="I93" s="54" t="s">
        <v>195</v>
      </c>
      <c r="J93" s="54" t="s">
        <v>196</v>
      </c>
      <c r="K93" s="54" t="s">
        <v>194</v>
      </c>
      <c r="L93" s="20"/>
      <c r="M93" s="54" t="s">
        <v>197</v>
      </c>
      <c r="N93" s="54" t="s">
        <v>198</v>
      </c>
      <c r="O93" s="54" t="s">
        <v>199</v>
      </c>
      <c r="P93" s="55"/>
      <c r="Q93" s="54" t="s">
        <v>200</v>
      </c>
      <c r="R93" s="54" t="s">
        <v>201</v>
      </c>
      <c r="S93" s="54" t="s">
        <v>202</v>
      </c>
      <c r="T93" s="55"/>
      <c r="U93" s="54" t="s">
        <v>203</v>
      </c>
      <c r="V93" s="54" t="s">
        <v>204</v>
      </c>
      <c r="W93" s="54" t="s">
        <v>205</v>
      </c>
      <c r="X93" s="55"/>
      <c r="Y93" s="54" t="s">
        <v>206</v>
      </c>
      <c r="Z93" s="54" t="s">
        <v>207</v>
      </c>
      <c r="AA93" s="54" t="s">
        <v>208</v>
      </c>
      <c r="AB93" s="55"/>
      <c r="AC93" s="54" t="s">
        <v>209</v>
      </c>
    </row>
    <row r="94" spans="2:29" x14ac:dyDescent="0.25">
      <c r="B94" s="21" t="s">
        <v>116</v>
      </c>
      <c r="C94" s="131">
        <f>C4-G4+D4</f>
        <v>4355.8649999999998</v>
      </c>
      <c r="D94" s="21"/>
      <c r="E94" s="56">
        <f>E4-I4+H4</f>
        <v>4460.7219999999998</v>
      </c>
      <c r="F94" s="56">
        <f>F4-J4+H4</f>
        <v>4380.2309999999998</v>
      </c>
      <c r="G94" s="56">
        <f>G4-K4+H4</f>
        <v>4342.7390000000005</v>
      </c>
      <c r="H94" s="21"/>
      <c r="I94" s="21">
        <f>I4-M4+L4</f>
        <v>4187.8879999999999</v>
      </c>
      <c r="J94" s="56">
        <f>J4-N4+L4</f>
        <v>4059.1660000000002</v>
      </c>
      <c r="K94" s="56">
        <f>K4-O4+L4</f>
        <v>3871.7430000000004</v>
      </c>
      <c r="L94" s="21"/>
      <c r="M94" s="21">
        <f>M4-Q4+P4</f>
        <v>3542.42</v>
      </c>
      <c r="N94" s="56">
        <f>N4-R4+P4</f>
        <v>3455.27</v>
      </c>
      <c r="O94" s="56">
        <f>O4-S4+P4</f>
        <v>3336.5940000000001</v>
      </c>
      <c r="Q94" s="56">
        <f>Q4-U4+T4</f>
        <v>3296.828</v>
      </c>
      <c r="R94" s="56">
        <f>R4-V4+T4</f>
        <v>3281.7930000000001</v>
      </c>
      <c r="S94" s="56">
        <f>S4-W4+T4</f>
        <v>3222.1610000000001</v>
      </c>
      <c r="U94" s="56">
        <f>U4-Y4+X4</f>
        <v>3050.9750000000004</v>
      </c>
      <c r="V94" s="56">
        <f>V4-Z4+X4</f>
        <v>2927.9009999999998</v>
      </c>
      <c r="W94" s="56">
        <f>W4-AA4+X4</f>
        <v>2774.9719999999998</v>
      </c>
      <c r="Y94" s="56">
        <f>Y4-AC4+AA4</f>
        <v>832.46199999999999</v>
      </c>
      <c r="Z94" s="21">
        <v>2412.9</v>
      </c>
      <c r="AA94" s="2">
        <v>2280.4</v>
      </c>
      <c r="AC94" s="2">
        <v>2069.4</v>
      </c>
    </row>
    <row r="95" spans="2:29" x14ac:dyDescent="0.25">
      <c r="B95" s="23" t="s">
        <v>117</v>
      </c>
      <c r="C95" s="132">
        <f t="shared" ref="C95:C96" si="59">C5-G5+D5</f>
        <v>-3252.511</v>
      </c>
      <c r="D95" s="23"/>
      <c r="E95" s="57">
        <f t="shared" ref="E95:E136" si="60">E5-I5+H5</f>
        <v>-3352.3670000000002</v>
      </c>
      <c r="F95" s="57">
        <f t="shared" ref="F95:F136" si="61">F5-J5+H5</f>
        <v>-3261.6360000000004</v>
      </c>
      <c r="G95" s="57">
        <f t="shared" ref="G95:G136" si="62">G5-K5+H5</f>
        <v>-3194.4560000000001</v>
      </c>
      <c r="H95" s="23"/>
      <c r="I95" s="23">
        <f t="shared" ref="I95:I136" si="63">I5-M5+L5</f>
        <v>-3023.056</v>
      </c>
      <c r="J95" s="57">
        <f t="shared" ref="J95:J136" si="64">J5-N5+L5</f>
        <v>-2912.643</v>
      </c>
      <c r="K95" s="57">
        <f t="shared" ref="K95:K136" si="65">K5-O5+L5</f>
        <v>-2776.7809999999999</v>
      </c>
      <c r="L95" s="23"/>
      <c r="M95" s="23">
        <f t="shared" ref="M95:M136" si="66">M5-Q5+P5</f>
        <v>-2526.7949999999996</v>
      </c>
      <c r="N95" s="57">
        <f t="shared" ref="N95:N136" si="67">N5-R5+P5</f>
        <v>-2455.3789999999999</v>
      </c>
      <c r="O95" s="57">
        <f t="shared" ref="O95:O136" si="68">O5-S5+P5</f>
        <v>-2382.393</v>
      </c>
      <c r="P95" s="27"/>
      <c r="Q95" s="57">
        <f t="shared" ref="Q95:Q136" si="69">Q5-U5+T5</f>
        <v>-2374.7539999999999</v>
      </c>
      <c r="R95" s="57">
        <f t="shared" ref="R95:R136" si="70">R5-V5+T5</f>
        <v>-2398.9270000000001</v>
      </c>
      <c r="S95" s="57">
        <f t="shared" ref="S95:S136" si="71">S5-W5+T5</f>
        <v>-2382.8200000000002</v>
      </c>
      <c r="T95" s="27"/>
      <c r="U95" s="57">
        <f t="shared" ref="U95:U136" si="72">U5-Y5+X5</f>
        <v>-2262.8860000000004</v>
      </c>
      <c r="V95" s="57">
        <f t="shared" ref="V95:V136" si="73">V5-Z5+X5</f>
        <v>-2181.9840000000004</v>
      </c>
      <c r="W95" s="57">
        <f t="shared" ref="W95:W136" si="74">W5-AA5+X5</f>
        <v>-2071.2620000000002</v>
      </c>
      <c r="X95" s="27"/>
      <c r="Y95" s="57">
        <f t="shared" ref="Y95:Y136" si="75">Y5-AC5+AA5</f>
        <v>-666.00500000000011</v>
      </c>
      <c r="Z95" s="23">
        <v>-1801.7</v>
      </c>
      <c r="AA95" s="27">
        <v>-1693</v>
      </c>
      <c r="AB95" s="27"/>
      <c r="AC95" s="27">
        <v>-1498.2</v>
      </c>
    </row>
    <row r="96" spans="2:29" x14ac:dyDescent="0.25">
      <c r="B96" s="24" t="s">
        <v>118</v>
      </c>
      <c r="C96" s="133">
        <f t="shared" si="59"/>
        <v>1103.3539999999998</v>
      </c>
      <c r="D96" s="26"/>
      <c r="E96" s="58">
        <f t="shared" si="60"/>
        <v>1108.355</v>
      </c>
      <c r="F96" s="58">
        <f t="shared" si="61"/>
        <v>1118.595</v>
      </c>
      <c r="G96" s="58">
        <f t="shared" si="62"/>
        <v>1148.2829999999999</v>
      </c>
      <c r="H96" s="26"/>
      <c r="I96" s="26">
        <f t="shared" si="63"/>
        <v>1164.8319999999999</v>
      </c>
      <c r="J96" s="58">
        <f t="shared" si="64"/>
        <v>1146.5229999999999</v>
      </c>
      <c r="K96" s="58">
        <f t="shared" si="65"/>
        <v>1094.962</v>
      </c>
      <c r="L96" s="26"/>
      <c r="M96" s="26">
        <f t="shared" si="66"/>
        <v>1015.6250000000005</v>
      </c>
      <c r="N96" s="58">
        <f t="shared" si="67"/>
        <v>999.89100000000008</v>
      </c>
      <c r="O96" s="58">
        <f t="shared" si="68"/>
        <v>954.20100000000014</v>
      </c>
      <c r="P96" s="17"/>
      <c r="Q96" s="58">
        <f t="shared" si="69"/>
        <v>922.07399999999984</v>
      </c>
      <c r="R96" s="58">
        <f t="shared" si="70"/>
        <v>882.86599999999999</v>
      </c>
      <c r="S96" s="58">
        <f t="shared" si="71"/>
        <v>839.34099999999989</v>
      </c>
      <c r="T96" s="17"/>
      <c r="U96" s="58">
        <f t="shared" si="72"/>
        <v>788.08899999999971</v>
      </c>
      <c r="V96" s="58">
        <f t="shared" si="73"/>
        <v>745.91699999999969</v>
      </c>
      <c r="W96" s="58">
        <f t="shared" si="74"/>
        <v>703.70999999999981</v>
      </c>
      <c r="X96" s="17"/>
      <c r="Y96" s="58">
        <f t="shared" si="75"/>
        <v>166.45699999999994</v>
      </c>
      <c r="Z96" s="26">
        <v>612.20000000000005</v>
      </c>
      <c r="AA96" s="17">
        <v>587.5</v>
      </c>
      <c r="AB96" s="17"/>
      <c r="AC96" s="17">
        <v>571.29999999999995</v>
      </c>
    </row>
    <row r="97" spans="2:29" x14ac:dyDescent="0.25">
      <c r="B97" s="21"/>
      <c r="C97" s="22"/>
      <c r="D97" s="21"/>
      <c r="E97" s="56"/>
      <c r="F97" s="56"/>
      <c r="G97" s="56"/>
      <c r="H97" s="21"/>
      <c r="I97" s="21"/>
      <c r="J97" s="56"/>
      <c r="K97" s="56"/>
      <c r="L97" s="21"/>
      <c r="M97" s="21"/>
      <c r="N97" s="56"/>
      <c r="O97" s="56"/>
      <c r="Q97" s="56"/>
      <c r="R97" s="56"/>
      <c r="S97" s="56"/>
      <c r="U97" s="56"/>
      <c r="V97" s="56"/>
      <c r="W97" s="56"/>
      <c r="Y97" s="56"/>
      <c r="Z97" s="21"/>
    </row>
    <row r="98" spans="2:29" x14ac:dyDescent="0.25">
      <c r="B98" s="2" t="s">
        <v>119</v>
      </c>
      <c r="C98" s="131">
        <f t="shared" ref="C98:C136" si="76">C8-G8+D8</f>
        <v>-552.69500000000005</v>
      </c>
      <c r="D98" s="21"/>
      <c r="E98" s="56">
        <f t="shared" si="60"/>
        <v>-544.89100000000008</v>
      </c>
      <c r="F98" s="56">
        <f t="shared" si="61"/>
        <v>-547.59899999999993</v>
      </c>
      <c r="G98" s="56">
        <f t="shared" si="62"/>
        <v>-541.31200000000001</v>
      </c>
      <c r="H98" s="21"/>
      <c r="I98" s="21">
        <f t="shared" si="63"/>
        <v>-505.92299999999994</v>
      </c>
      <c r="J98" s="56">
        <f t="shared" si="64"/>
        <v>-480.14599999999996</v>
      </c>
      <c r="K98" s="56">
        <f t="shared" si="65"/>
        <v>-457.94499999999999</v>
      </c>
      <c r="L98" s="21"/>
      <c r="M98" s="21">
        <f t="shared" si="66"/>
        <v>-420.68100000000004</v>
      </c>
      <c r="N98" s="56">
        <f t="shared" si="67"/>
        <v>-409.60199999999998</v>
      </c>
      <c r="O98" s="56">
        <f t="shared" si="68"/>
        <v>-399.37200000000001</v>
      </c>
      <c r="Q98" s="56">
        <f t="shared" si="69"/>
        <v>-400.03499999999997</v>
      </c>
      <c r="R98" s="56">
        <f t="shared" si="70"/>
        <v>-399.68099999999998</v>
      </c>
      <c r="S98" s="56">
        <f t="shared" si="71"/>
        <v>-401.31799999999998</v>
      </c>
      <c r="U98" s="56">
        <f t="shared" si="72"/>
        <v>-383.16399999999999</v>
      </c>
      <c r="V98" s="56">
        <f t="shared" si="73"/>
        <v>-369.18499999999995</v>
      </c>
      <c r="W98" s="56">
        <f t="shared" si="74"/>
        <v>-349.39400000000001</v>
      </c>
      <c r="Y98" s="56">
        <f t="shared" si="75"/>
        <v>-100.10300000000001</v>
      </c>
      <c r="Z98" s="21">
        <v>-284</v>
      </c>
      <c r="AA98" s="2">
        <v>-275.2</v>
      </c>
      <c r="AC98" s="2">
        <v>-257.7</v>
      </c>
    </row>
    <row r="99" spans="2:29" x14ac:dyDescent="0.25">
      <c r="B99" s="2" t="s">
        <v>120</v>
      </c>
      <c r="C99" s="131">
        <f t="shared" si="76"/>
        <v>-295.07900000000001</v>
      </c>
      <c r="D99" s="21"/>
      <c r="E99" s="56">
        <f t="shared" si="60"/>
        <v>-293.00600000000003</v>
      </c>
      <c r="F99" s="56">
        <f t="shared" si="61"/>
        <v>-292.25900000000001</v>
      </c>
      <c r="G99" s="56">
        <f t="shared" si="62"/>
        <v>-279.19299999999998</v>
      </c>
      <c r="H99" s="21"/>
      <c r="I99" s="21">
        <f t="shared" si="63"/>
        <v>-260.44</v>
      </c>
      <c r="J99" s="56">
        <f t="shared" si="64"/>
        <v>-249.447</v>
      </c>
      <c r="K99" s="56">
        <f t="shared" si="65"/>
        <v>-245.28</v>
      </c>
      <c r="L99" s="21"/>
      <c r="M99" s="21">
        <f t="shared" si="66"/>
        <v>-235.94399999999999</v>
      </c>
      <c r="N99" s="56">
        <f t="shared" si="67"/>
        <v>-240.084</v>
      </c>
      <c r="O99" s="56">
        <f t="shared" si="68"/>
        <v>-230.97300000000001</v>
      </c>
      <c r="Q99" s="56">
        <f t="shared" si="69"/>
        <v>-214.73400000000001</v>
      </c>
      <c r="R99" s="56">
        <f t="shared" si="70"/>
        <v>-199.66300000000001</v>
      </c>
      <c r="S99" s="56">
        <f t="shared" si="71"/>
        <v>-193.971</v>
      </c>
      <c r="U99" s="56">
        <f t="shared" si="72"/>
        <v>-184.43900000000002</v>
      </c>
      <c r="V99" s="56">
        <f t="shared" si="73"/>
        <v>-172.739</v>
      </c>
      <c r="W99" s="56">
        <f t="shared" si="74"/>
        <v>-169.42899999999997</v>
      </c>
      <c r="Y99" s="56">
        <f t="shared" si="75"/>
        <v>-47.568000000000005</v>
      </c>
      <c r="Z99" s="21">
        <v>-139.19999999999999</v>
      </c>
      <c r="AA99" s="2">
        <v>-133.80000000000001</v>
      </c>
      <c r="AC99" s="2">
        <v>-134.80000000000001</v>
      </c>
    </row>
    <row r="100" spans="2:29" x14ac:dyDescent="0.25">
      <c r="B100" s="2" t="s">
        <v>121</v>
      </c>
      <c r="C100" s="131">
        <f t="shared" si="76"/>
        <v>-5.9179999999999993</v>
      </c>
      <c r="D100" s="21"/>
      <c r="E100" s="56">
        <f t="shared" si="60"/>
        <v>-5.8159999999999998</v>
      </c>
      <c r="F100" s="56">
        <f t="shared" si="61"/>
        <v>-5.5619999999999994</v>
      </c>
      <c r="G100" s="56">
        <f t="shared" si="62"/>
        <v>-5.2669999999999995</v>
      </c>
      <c r="H100" s="21"/>
      <c r="I100" s="21">
        <f t="shared" si="63"/>
        <v>-5.0179999999999998</v>
      </c>
      <c r="J100" s="56">
        <f t="shared" si="64"/>
        <v>-4.9179999999999993</v>
      </c>
      <c r="K100" s="56">
        <f t="shared" si="65"/>
        <v>-4.9610000000000003</v>
      </c>
      <c r="L100" s="21"/>
      <c r="M100" s="21">
        <f t="shared" si="66"/>
        <v>-4.1130000000000004</v>
      </c>
      <c r="N100" s="56">
        <f t="shared" si="67"/>
        <v>-4.1950000000000003</v>
      </c>
      <c r="O100" s="56">
        <f t="shared" si="68"/>
        <v>-4.1219999999999999</v>
      </c>
      <c r="Q100" s="56">
        <f t="shared" si="69"/>
        <v>-5.1660000000000004</v>
      </c>
      <c r="R100" s="56">
        <f t="shared" si="70"/>
        <v>-5.2700000000000005</v>
      </c>
      <c r="S100" s="56">
        <f t="shared" si="71"/>
        <v>-5.3940000000000001</v>
      </c>
      <c r="U100" s="56">
        <f t="shared" si="72"/>
        <v>-6.0149999999999997</v>
      </c>
      <c r="V100" s="56">
        <f t="shared" si="73"/>
        <v>-6.0939999999999994</v>
      </c>
      <c r="W100" s="56">
        <f t="shared" si="74"/>
        <v>-4.0609999999999999</v>
      </c>
      <c r="Y100" s="56">
        <f t="shared" si="75"/>
        <v>-4.1210000000000004</v>
      </c>
      <c r="Z100" s="21">
        <v>-6.4</v>
      </c>
      <c r="AA100" s="2">
        <v>-8.9</v>
      </c>
      <c r="AC100" s="2">
        <v>-6.1</v>
      </c>
    </row>
    <row r="101" spans="2:29" x14ac:dyDescent="0.25">
      <c r="B101" s="2" t="s">
        <v>122</v>
      </c>
      <c r="C101" s="131">
        <f t="shared" si="76"/>
        <v>14.858000000000001</v>
      </c>
      <c r="D101" s="21"/>
      <c r="E101" s="56">
        <f t="shared" si="60"/>
        <v>19.984000000000002</v>
      </c>
      <c r="F101" s="56">
        <f t="shared" si="61"/>
        <v>20.212</v>
      </c>
      <c r="G101" s="56">
        <f t="shared" si="62"/>
        <v>19.971</v>
      </c>
      <c r="H101" s="21"/>
      <c r="I101" s="21">
        <f t="shared" si="63"/>
        <v>12.918999999999999</v>
      </c>
      <c r="J101" s="56">
        <f t="shared" si="64"/>
        <v>11.015999999999998</v>
      </c>
      <c r="K101" s="56">
        <f t="shared" si="65"/>
        <v>10.129</v>
      </c>
      <c r="L101" s="21"/>
      <c r="M101" s="21">
        <f t="shared" si="66"/>
        <v>9.6790000000000003</v>
      </c>
      <c r="N101" s="56">
        <f t="shared" si="67"/>
        <v>10.406000000000001</v>
      </c>
      <c r="O101" s="56">
        <f t="shared" si="68"/>
        <v>10.929</v>
      </c>
      <c r="Q101" s="56">
        <f t="shared" si="69"/>
        <v>10.756</v>
      </c>
      <c r="R101" s="56">
        <f t="shared" si="70"/>
        <v>11.497</v>
      </c>
      <c r="S101" s="56">
        <f t="shared" si="71"/>
        <v>11.472</v>
      </c>
      <c r="U101" s="56">
        <f t="shared" si="72"/>
        <v>12.731</v>
      </c>
      <c r="V101" s="56">
        <f t="shared" si="73"/>
        <v>8.0670000000000002</v>
      </c>
      <c r="W101" s="56">
        <f t="shared" si="74"/>
        <v>7.1280000000000001</v>
      </c>
      <c r="Y101" s="56">
        <f t="shared" si="75"/>
        <v>-0.26000000000000023</v>
      </c>
      <c r="Z101" s="21">
        <v>6.9</v>
      </c>
      <c r="AA101" s="2">
        <v>7.4</v>
      </c>
      <c r="AC101" s="2">
        <v>7</v>
      </c>
    </row>
    <row r="102" spans="2:29" x14ac:dyDescent="0.25">
      <c r="B102" s="2" t="s">
        <v>123</v>
      </c>
      <c r="C102" s="131">
        <f t="shared" si="76"/>
        <v>-24.131</v>
      </c>
      <c r="D102" s="21"/>
      <c r="E102" s="56">
        <f t="shared" si="60"/>
        <v>-23.744</v>
      </c>
      <c r="F102" s="56">
        <f t="shared" si="61"/>
        <v>-23.850999999999999</v>
      </c>
      <c r="G102" s="56">
        <f t="shared" si="62"/>
        <v>-24.174999999999997</v>
      </c>
      <c r="H102" s="21"/>
      <c r="I102" s="21">
        <f t="shared" si="63"/>
        <v>-6.2030000000000003</v>
      </c>
      <c r="J102" s="56">
        <f t="shared" si="64"/>
        <v>-5.6129999999999995</v>
      </c>
      <c r="K102" s="56">
        <f t="shared" si="65"/>
        <v>-2.976</v>
      </c>
      <c r="L102" s="21"/>
      <c r="M102" s="21">
        <f t="shared" si="66"/>
        <v>-2.5479999999999996</v>
      </c>
      <c r="N102" s="56">
        <f t="shared" si="67"/>
        <v>-3.1759999999999997</v>
      </c>
      <c r="O102" s="56">
        <f t="shared" si="68"/>
        <v>-3.6159999999999997</v>
      </c>
      <c r="Q102" s="56">
        <f t="shared" si="69"/>
        <v>-5.157</v>
      </c>
      <c r="R102" s="56">
        <f t="shared" si="70"/>
        <v>-5.52</v>
      </c>
      <c r="S102" s="56">
        <f t="shared" si="71"/>
        <v>-5.4289999999999994</v>
      </c>
      <c r="U102" s="56">
        <f t="shared" si="72"/>
        <v>-6.3170000000000002</v>
      </c>
      <c r="V102" s="56">
        <f t="shared" si="73"/>
        <v>-5.5220000000000002</v>
      </c>
      <c r="W102" s="56">
        <f t="shared" si="74"/>
        <v>-5.1919999999999993</v>
      </c>
      <c r="Y102" s="56">
        <f t="shared" si="75"/>
        <v>0.60999999999999854</v>
      </c>
      <c r="Z102" s="21">
        <v>-1.2</v>
      </c>
      <c r="AA102" s="2">
        <v>-1</v>
      </c>
      <c r="AC102" s="2">
        <v>-3.5</v>
      </c>
    </row>
    <row r="103" spans="2:29" x14ac:dyDescent="0.25">
      <c r="B103" s="23" t="s">
        <v>124</v>
      </c>
      <c r="C103" s="132">
        <f t="shared" si="76"/>
        <v>43.021999999999998</v>
      </c>
      <c r="D103" s="23"/>
      <c r="E103" s="57">
        <f t="shared" si="60"/>
        <v>51.152999999999999</v>
      </c>
      <c r="F103" s="57">
        <f t="shared" si="61"/>
        <v>55.973999999999997</v>
      </c>
      <c r="G103" s="57">
        <f t="shared" si="62"/>
        <v>45.024000000000001</v>
      </c>
      <c r="H103" s="23"/>
      <c r="I103" s="23">
        <f t="shared" si="63"/>
        <v>23.012</v>
      </c>
      <c r="J103" s="57">
        <f t="shared" si="64"/>
        <v>17.878</v>
      </c>
      <c r="K103" s="57">
        <f t="shared" si="65"/>
        <v>21.441000000000003</v>
      </c>
      <c r="L103" s="23"/>
      <c r="M103" s="23">
        <f t="shared" si="66"/>
        <v>25.439</v>
      </c>
      <c r="N103" s="57">
        <f t="shared" si="67"/>
        <v>27.213000000000001</v>
      </c>
      <c r="O103" s="57">
        <f t="shared" si="68"/>
        <v>29.468</v>
      </c>
      <c r="P103" s="27"/>
      <c r="Q103" s="57">
        <f t="shared" si="69"/>
        <v>26.893000000000001</v>
      </c>
      <c r="R103" s="57">
        <f t="shared" si="70"/>
        <v>26.436999999999998</v>
      </c>
      <c r="S103" s="57">
        <f t="shared" si="71"/>
        <v>24.710999999999999</v>
      </c>
      <c r="T103" s="27"/>
      <c r="U103" s="57">
        <f t="shared" si="72"/>
        <v>24.68</v>
      </c>
      <c r="V103" s="57">
        <f t="shared" si="73"/>
        <v>21.797000000000001</v>
      </c>
      <c r="W103" s="57">
        <f t="shared" si="74"/>
        <v>20.68</v>
      </c>
      <c r="X103" s="27"/>
      <c r="Y103" s="57">
        <f t="shared" si="75"/>
        <v>1.528</v>
      </c>
      <c r="Z103" s="23">
        <v>14.6</v>
      </c>
      <c r="AA103" s="27">
        <v>15.2</v>
      </c>
      <c r="AB103" s="27"/>
      <c r="AC103" s="27">
        <v>13.2</v>
      </c>
    </row>
    <row r="104" spans="2:29" x14ac:dyDescent="0.25">
      <c r="B104" s="24" t="s">
        <v>125</v>
      </c>
      <c r="C104" s="133">
        <f>C14-G14+D14</f>
        <v>283.41099999999972</v>
      </c>
      <c r="D104" s="26"/>
      <c r="E104" s="58">
        <f t="shared" si="60"/>
        <v>312.03499999999997</v>
      </c>
      <c r="F104" s="58">
        <f t="shared" si="61"/>
        <v>325.51</v>
      </c>
      <c r="G104" s="58">
        <f t="shared" si="62"/>
        <v>363.3309999999999</v>
      </c>
      <c r="H104" s="26"/>
      <c r="I104" s="26">
        <f t="shared" si="63"/>
        <v>423.17899999999997</v>
      </c>
      <c r="J104" s="58">
        <f t="shared" si="64"/>
        <v>435.29299999999989</v>
      </c>
      <c r="K104" s="58">
        <f t="shared" si="65"/>
        <v>415.37000000000012</v>
      </c>
      <c r="L104" s="26"/>
      <c r="M104" s="26">
        <f t="shared" si="66"/>
        <v>387.45700000000039</v>
      </c>
      <c r="N104" s="58">
        <f t="shared" si="67"/>
        <v>380.45300000000009</v>
      </c>
      <c r="O104" s="58">
        <f t="shared" si="68"/>
        <v>356.5150000000001</v>
      </c>
      <c r="P104" s="17"/>
      <c r="Q104" s="58">
        <f t="shared" si="69"/>
        <v>334.63099999999986</v>
      </c>
      <c r="R104" s="58">
        <f t="shared" si="70"/>
        <v>310.666</v>
      </c>
      <c r="S104" s="58">
        <f t="shared" si="71"/>
        <v>269.41199999999992</v>
      </c>
      <c r="T104" s="17"/>
      <c r="U104" s="58">
        <f t="shared" si="72"/>
        <v>245.46499999999997</v>
      </c>
      <c r="V104" s="58">
        <f t="shared" si="73"/>
        <v>222.14099999999993</v>
      </c>
      <c r="W104" s="58">
        <f t="shared" si="74"/>
        <v>203.34200000000004</v>
      </c>
      <c r="X104" s="17"/>
      <c r="Y104" s="58">
        <f t="shared" si="75"/>
        <v>16.542999999999935</v>
      </c>
      <c r="Z104" s="26">
        <v>203.1</v>
      </c>
      <c r="AA104" s="17">
        <v>191.1</v>
      </c>
      <c r="AB104" s="17"/>
      <c r="AC104" s="17">
        <v>189.3</v>
      </c>
    </row>
    <row r="105" spans="2:29" x14ac:dyDescent="0.25">
      <c r="B105" s="21"/>
      <c r="C105" s="131"/>
      <c r="D105" s="21"/>
      <c r="E105" s="56"/>
      <c r="F105" s="56"/>
      <c r="G105" s="56"/>
      <c r="H105" s="21"/>
      <c r="I105" s="21"/>
      <c r="J105" s="56"/>
      <c r="K105" s="56"/>
      <c r="L105" s="21"/>
      <c r="M105" s="21"/>
      <c r="N105" s="56"/>
      <c r="O105" s="56"/>
      <c r="Q105" s="56"/>
      <c r="R105" s="56"/>
      <c r="S105" s="56"/>
      <c r="U105" s="56"/>
      <c r="V105" s="56"/>
      <c r="W105" s="56"/>
      <c r="Y105" s="56"/>
      <c r="Z105" s="21"/>
    </row>
    <row r="106" spans="2:29" x14ac:dyDescent="0.25">
      <c r="B106" s="23" t="s">
        <v>126</v>
      </c>
      <c r="C106" s="132">
        <f t="shared" si="76"/>
        <v>-36.764000000000003</v>
      </c>
      <c r="D106" s="23"/>
      <c r="E106" s="57">
        <f t="shared" si="60"/>
        <v>-46.355999999999995</v>
      </c>
      <c r="F106" s="57">
        <f t="shared" si="61"/>
        <v>-31.402999999999999</v>
      </c>
      <c r="G106" s="57">
        <f t="shared" si="62"/>
        <v>-27.591999999999999</v>
      </c>
      <c r="H106" s="23"/>
      <c r="I106" s="23">
        <f t="shared" si="63"/>
        <v>-11.817999999999998</v>
      </c>
      <c r="J106" s="57">
        <f t="shared" si="64"/>
        <v>-40.125999999999998</v>
      </c>
      <c r="K106" s="57">
        <f t="shared" si="65"/>
        <v>-43.320999999999998</v>
      </c>
      <c r="L106" s="23"/>
      <c r="M106" s="23">
        <f t="shared" si="66"/>
        <v>-36.398000000000003</v>
      </c>
      <c r="N106" s="57">
        <f t="shared" si="67"/>
        <v>-18.409000000000002</v>
      </c>
      <c r="O106" s="57">
        <f t="shared" si="68"/>
        <v>-11.154</v>
      </c>
      <c r="P106" s="27"/>
      <c r="Q106" s="57">
        <f t="shared" si="69"/>
        <v>-22.576999999999995</v>
      </c>
      <c r="R106" s="57">
        <f t="shared" si="70"/>
        <v>-23.618999999999996</v>
      </c>
      <c r="S106" s="57">
        <f t="shared" si="71"/>
        <v>-33.798999999999999</v>
      </c>
      <c r="T106" s="27"/>
      <c r="U106" s="57">
        <f t="shared" si="72"/>
        <v>-37.079000000000001</v>
      </c>
      <c r="V106" s="57">
        <f t="shared" si="73"/>
        <v>-31.032</v>
      </c>
      <c r="W106" s="57">
        <f t="shared" si="74"/>
        <v>-24.564999999999998</v>
      </c>
      <c r="X106" s="27"/>
      <c r="Y106" s="57">
        <f t="shared" si="75"/>
        <v>-7.5629999999999988</v>
      </c>
      <c r="Z106" s="23">
        <v>-21.9</v>
      </c>
      <c r="AA106" s="27">
        <v>-18.7</v>
      </c>
      <c r="AB106" s="27"/>
      <c r="AC106" s="27">
        <v>-14.3</v>
      </c>
    </row>
    <row r="107" spans="2:29" x14ac:dyDescent="0.25">
      <c r="B107" s="24" t="s">
        <v>127</v>
      </c>
      <c r="C107" s="133">
        <f>C17-G17+D17</f>
        <v>246.64699999999968</v>
      </c>
      <c r="D107" s="26"/>
      <c r="E107" s="58">
        <f>E17-I17+H17</f>
        <v>265.67899999999997</v>
      </c>
      <c r="F107" s="58">
        <f t="shared" si="61"/>
        <v>294.10699999999997</v>
      </c>
      <c r="G107" s="58">
        <f t="shared" si="62"/>
        <v>335.73899999999992</v>
      </c>
      <c r="H107" s="26"/>
      <c r="I107" s="26">
        <f t="shared" si="63"/>
        <v>411.36099999999999</v>
      </c>
      <c r="J107" s="58">
        <f t="shared" si="64"/>
        <v>395.16699999999992</v>
      </c>
      <c r="K107" s="58">
        <f t="shared" si="65"/>
        <v>372.04900000000015</v>
      </c>
      <c r="L107" s="26"/>
      <c r="M107" s="26">
        <f t="shared" si="66"/>
        <v>351.05900000000037</v>
      </c>
      <c r="N107" s="58">
        <f t="shared" si="67"/>
        <v>362.04400000000004</v>
      </c>
      <c r="O107" s="58">
        <f t="shared" si="68"/>
        <v>345.36100000000005</v>
      </c>
      <c r="P107" s="17"/>
      <c r="Q107" s="58">
        <f t="shared" si="69"/>
        <v>312.05399999999986</v>
      </c>
      <c r="R107" s="58">
        <f t="shared" si="70"/>
        <v>287.04700000000003</v>
      </c>
      <c r="S107" s="58">
        <f t="shared" si="71"/>
        <v>235.61299999999989</v>
      </c>
      <c r="T107" s="17"/>
      <c r="U107" s="58">
        <f t="shared" si="72"/>
        <v>208.38599999999997</v>
      </c>
      <c r="V107" s="58">
        <f t="shared" si="73"/>
        <v>191.10899999999992</v>
      </c>
      <c r="W107" s="58">
        <f t="shared" si="74"/>
        <v>178.77700000000002</v>
      </c>
      <c r="X107" s="17"/>
      <c r="Y107" s="58">
        <f t="shared" si="75"/>
        <v>8.97999999999994</v>
      </c>
      <c r="Z107" s="26">
        <v>181.2</v>
      </c>
      <c r="AA107" s="17">
        <v>172.4</v>
      </c>
      <c r="AB107" s="17"/>
      <c r="AC107" s="17">
        <v>175</v>
      </c>
    </row>
    <row r="108" spans="2:29" x14ac:dyDescent="0.25">
      <c r="B108" s="21"/>
      <c r="C108" s="131"/>
      <c r="D108" s="21"/>
      <c r="E108" s="56"/>
      <c r="F108" s="56"/>
      <c r="G108" s="56"/>
      <c r="H108" s="21"/>
      <c r="I108" s="21"/>
      <c r="J108" s="56"/>
      <c r="K108" s="56"/>
      <c r="L108" s="21"/>
      <c r="M108" s="21"/>
      <c r="N108" s="56"/>
      <c r="O108" s="56"/>
      <c r="Q108" s="56"/>
      <c r="R108" s="56"/>
      <c r="S108" s="56"/>
      <c r="U108" s="56"/>
      <c r="V108" s="56"/>
      <c r="W108" s="56"/>
      <c r="Y108" s="56"/>
      <c r="Z108" s="21"/>
    </row>
    <row r="109" spans="2:29" x14ac:dyDescent="0.25">
      <c r="B109" s="27" t="s">
        <v>128</v>
      </c>
      <c r="C109" s="132">
        <f t="shared" si="76"/>
        <v>-44.841000000000001</v>
      </c>
      <c r="D109" s="23"/>
      <c r="E109" s="57">
        <f t="shared" si="60"/>
        <v>-55.878999999999998</v>
      </c>
      <c r="F109" s="57">
        <f t="shared" si="61"/>
        <v>-61.682000000000002</v>
      </c>
      <c r="G109" s="57">
        <f t="shared" si="62"/>
        <v>-66.372</v>
      </c>
      <c r="H109" s="23"/>
      <c r="I109" s="23">
        <f t="shared" si="63"/>
        <v>-84.714000000000013</v>
      </c>
      <c r="J109" s="57">
        <f t="shared" si="64"/>
        <v>-86.875</v>
      </c>
      <c r="K109" s="57">
        <f t="shared" si="65"/>
        <v>-88.394000000000005</v>
      </c>
      <c r="L109" s="23"/>
      <c r="M109" s="23">
        <f t="shared" si="66"/>
        <v>-82.85499999999999</v>
      </c>
      <c r="N109" s="57">
        <f t="shared" si="67"/>
        <v>-81.635999999999996</v>
      </c>
      <c r="O109" s="57">
        <f t="shared" si="68"/>
        <v>-71.968999999999994</v>
      </c>
      <c r="P109" s="27"/>
      <c r="Q109" s="57">
        <f t="shared" si="69"/>
        <v>-53.063999999999993</v>
      </c>
      <c r="R109" s="57">
        <f t="shared" si="70"/>
        <v>-47.738</v>
      </c>
      <c r="S109" s="57">
        <f t="shared" si="71"/>
        <v>-38.170999999999999</v>
      </c>
      <c r="T109" s="27"/>
      <c r="U109" s="57">
        <f t="shared" si="72"/>
        <v>-49.048000000000002</v>
      </c>
      <c r="V109" s="57">
        <f t="shared" si="73"/>
        <v>-38.646999999999998</v>
      </c>
      <c r="W109" s="57">
        <f t="shared" si="74"/>
        <v>-34.429000000000002</v>
      </c>
      <c r="X109" s="27"/>
      <c r="Y109" s="57">
        <f t="shared" si="75"/>
        <v>-1.800000000000046E-2</v>
      </c>
      <c r="Z109" s="23">
        <v>-37.9</v>
      </c>
      <c r="AA109" s="27">
        <v>-36.5</v>
      </c>
      <c r="AB109" s="27"/>
      <c r="AC109" s="27">
        <v>-33.1</v>
      </c>
    </row>
    <row r="110" spans="2:29" x14ac:dyDescent="0.25">
      <c r="B110" s="24" t="s">
        <v>129</v>
      </c>
      <c r="C110" s="133">
        <f t="shared" si="76"/>
        <v>201.80599999999967</v>
      </c>
      <c r="D110" s="26"/>
      <c r="E110" s="58">
        <f t="shared" si="60"/>
        <v>209.79999999999998</v>
      </c>
      <c r="F110" s="58">
        <f t="shared" si="61"/>
        <v>232.42500000000001</v>
      </c>
      <c r="G110" s="58">
        <f t="shared" si="62"/>
        <v>269.3669999999999</v>
      </c>
      <c r="H110" s="26"/>
      <c r="I110" s="26">
        <f t="shared" si="63"/>
        <v>326.64699999999999</v>
      </c>
      <c r="J110" s="58">
        <f t="shared" si="64"/>
        <v>308.29199999999992</v>
      </c>
      <c r="K110" s="58">
        <f t="shared" si="65"/>
        <v>283.6550000000002</v>
      </c>
      <c r="L110" s="26"/>
      <c r="M110" s="26">
        <f t="shared" si="66"/>
        <v>268.20400000000035</v>
      </c>
      <c r="N110" s="58">
        <f t="shared" si="67"/>
        <v>280.40800000000002</v>
      </c>
      <c r="O110" s="58">
        <f t="shared" si="68"/>
        <v>273.39200000000005</v>
      </c>
      <c r="P110" s="17"/>
      <c r="Q110" s="58">
        <f t="shared" si="69"/>
        <v>258.9899999999999</v>
      </c>
      <c r="R110" s="58">
        <f t="shared" si="70"/>
        <v>239.30900000000003</v>
      </c>
      <c r="S110" s="58">
        <f t="shared" si="71"/>
        <v>197.44199999999989</v>
      </c>
      <c r="T110" s="17"/>
      <c r="U110" s="58">
        <f t="shared" si="72"/>
        <v>159.33799999999997</v>
      </c>
      <c r="V110" s="58">
        <f t="shared" si="73"/>
        <v>152.46199999999993</v>
      </c>
      <c r="W110" s="58">
        <f t="shared" si="74"/>
        <v>144.34800000000001</v>
      </c>
      <c r="X110" s="17"/>
      <c r="Y110" s="58">
        <f t="shared" si="75"/>
        <v>8.9619999999999358</v>
      </c>
      <c r="Z110" s="26">
        <v>143.30000000000001</v>
      </c>
      <c r="AA110" s="17">
        <v>135.9</v>
      </c>
      <c r="AB110" s="17"/>
      <c r="AC110" s="17">
        <v>142</v>
      </c>
    </row>
    <row r="111" spans="2:29" x14ac:dyDescent="0.25">
      <c r="C111" s="131"/>
      <c r="D111" s="21"/>
      <c r="E111" s="56"/>
      <c r="F111" s="56"/>
      <c r="G111" s="56"/>
      <c r="H111" s="21"/>
      <c r="I111" s="21"/>
      <c r="J111" s="56"/>
      <c r="K111" s="56"/>
      <c r="L111" s="21"/>
      <c r="M111" s="21"/>
      <c r="N111" s="56"/>
      <c r="O111" s="56"/>
      <c r="Q111" s="56"/>
      <c r="R111" s="56"/>
      <c r="S111" s="56"/>
      <c r="U111" s="56"/>
      <c r="V111" s="56"/>
      <c r="W111" s="56"/>
      <c r="Y111" s="56"/>
      <c r="Z111" s="21"/>
    </row>
    <row r="112" spans="2:29" x14ac:dyDescent="0.25">
      <c r="B112" s="26" t="s">
        <v>130</v>
      </c>
      <c r="C112" s="131"/>
      <c r="D112" s="21"/>
      <c r="E112" s="56"/>
      <c r="F112" s="56"/>
      <c r="G112" s="56"/>
      <c r="H112" s="21"/>
      <c r="I112" s="21"/>
      <c r="J112" s="56"/>
      <c r="K112" s="56"/>
      <c r="L112" s="21"/>
      <c r="M112" s="21"/>
      <c r="N112" s="56"/>
      <c r="O112" s="56"/>
      <c r="Q112" s="56"/>
      <c r="R112" s="56"/>
      <c r="S112" s="56"/>
      <c r="U112" s="56"/>
      <c r="V112" s="56"/>
      <c r="W112" s="56"/>
      <c r="Y112" s="56"/>
      <c r="Z112" s="21"/>
    </row>
    <row r="113" spans="2:29" x14ac:dyDescent="0.25">
      <c r="B113" s="2" t="s">
        <v>131</v>
      </c>
      <c r="C113" s="131">
        <f>C23-G23+D23</f>
        <v>207.10399999999998</v>
      </c>
      <c r="D113" s="21"/>
      <c r="E113" s="56">
        <f t="shared" si="60"/>
        <v>215.50399999999996</v>
      </c>
      <c r="F113" s="56">
        <f t="shared" si="61"/>
        <v>235.96599999999995</v>
      </c>
      <c r="G113" s="56">
        <f t="shared" si="62"/>
        <v>271.77199999999999</v>
      </c>
      <c r="H113" s="21"/>
      <c r="I113" s="21">
        <f t="shared" si="63"/>
        <v>328.98100000000005</v>
      </c>
      <c r="J113" s="56">
        <f t="shared" si="64"/>
        <v>310.53000000000003</v>
      </c>
      <c r="K113" s="56">
        <f t="shared" si="65"/>
        <v>285.654</v>
      </c>
      <c r="L113" s="21"/>
      <c r="M113" s="21">
        <f t="shared" si="66"/>
        <v>268.52499999999998</v>
      </c>
      <c r="N113" s="56">
        <f t="shared" si="67"/>
        <v>280.83100000000002</v>
      </c>
      <c r="O113" s="56">
        <f t="shared" si="68"/>
        <v>274.93899999999996</v>
      </c>
      <c r="Q113" s="56">
        <f t="shared" si="69"/>
        <v>262.22699999999998</v>
      </c>
      <c r="R113" s="56">
        <f t="shared" si="70"/>
        <v>243.30499999999998</v>
      </c>
      <c r="S113" s="56">
        <f t="shared" si="71"/>
        <v>201.19499999999999</v>
      </c>
      <c r="U113" s="56">
        <f t="shared" si="72"/>
        <v>161.02100000000002</v>
      </c>
      <c r="V113" s="56">
        <f t="shared" si="73"/>
        <v>153.10300000000001</v>
      </c>
      <c r="W113" s="56">
        <f t="shared" si="74"/>
        <v>145.12099999999998</v>
      </c>
      <c r="Y113" s="56">
        <f t="shared" si="75"/>
        <v>9.4749999999999996</v>
      </c>
      <c r="Z113" s="21">
        <v>143.4</v>
      </c>
      <c r="AA113" s="2">
        <v>135.69999999999999</v>
      </c>
      <c r="AC113" s="2">
        <v>141.19999999999999</v>
      </c>
    </row>
    <row r="114" spans="2:29" x14ac:dyDescent="0.25">
      <c r="B114" s="2" t="s">
        <v>132</v>
      </c>
      <c r="C114" s="131">
        <f>C24-G24+D24</f>
        <v>-5.3</v>
      </c>
      <c r="D114" s="21"/>
      <c r="E114" s="56">
        <f t="shared" si="60"/>
        <v>-5.7040000000000006</v>
      </c>
      <c r="F114" s="56">
        <f t="shared" si="61"/>
        <v>-3.5409999999999995</v>
      </c>
      <c r="G114" s="56">
        <f t="shared" si="62"/>
        <v>-2.4039999999999999</v>
      </c>
      <c r="H114" s="21"/>
      <c r="I114" s="21">
        <f t="shared" si="63"/>
        <v>-2.3620000000000001</v>
      </c>
      <c r="J114" s="56">
        <f t="shared" si="64"/>
        <v>-2.2669999999999999</v>
      </c>
      <c r="K114" s="56">
        <f t="shared" si="65"/>
        <v>-1.9810000000000001</v>
      </c>
      <c r="L114" s="21"/>
      <c r="M114" s="21">
        <f t="shared" si="66"/>
        <v>-0.28700000000000037</v>
      </c>
      <c r="N114" s="56">
        <f t="shared" si="67"/>
        <v>-0.37799999999999967</v>
      </c>
      <c r="O114" s="56">
        <f t="shared" si="68"/>
        <v>-1.5469999999999999</v>
      </c>
      <c r="Q114" s="56">
        <f t="shared" si="69"/>
        <v>-3.2239999999999998</v>
      </c>
      <c r="R114" s="56">
        <f t="shared" si="70"/>
        <v>-3.9930000000000003</v>
      </c>
      <c r="S114" s="56">
        <f t="shared" si="71"/>
        <v>-3.7530000000000001</v>
      </c>
      <c r="U114" s="56">
        <f t="shared" si="72"/>
        <v>-1.5840000000000001</v>
      </c>
      <c r="V114" s="56">
        <f t="shared" si="73"/>
        <v>-0.54200000000000004</v>
      </c>
      <c r="W114" s="56">
        <f t="shared" si="74"/>
        <v>-0.67399999999999993</v>
      </c>
      <c r="Y114" s="56">
        <f t="shared" si="75"/>
        <v>-0.51300000000000001</v>
      </c>
      <c r="Z114" s="21">
        <v>-0.2</v>
      </c>
      <c r="AA114" s="2">
        <v>0.2</v>
      </c>
      <c r="AC114" s="2">
        <v>0.7</v>
      </c>
    </row>
    <row r="115" spans="2:29" x14ac:dyDescent="0.25">
      <c r="C115" s="131"/>
      <c r="D115" s="21"/>
      <c r="E115" s="56"/>
      <c r="F115" s="56"/>
      <c r="G115" s="56"/>
      <c r="H115" s="21"/>
      <c r="I115" s="21"/>
      <c r="J115" s="56"/>
      <c r="K115" s="56"/>
      <c r="L115" s="21"/>
      <c r="M115" s="21"/>
      <c r="N115" s="56"/>
      <c r="O115" s="56"/>
      <c r="Q115" s="56"/>
      <c r="R115" s="56"/>
      <c r="S115" s="56"/>
      <c r="U115" s="56"/>
      <c r="V115" s="56"/>
      <c r="W115" s="56"/>
      <c r="Y115" s="56"/>
    </row>
    <row r="116" spans="2:29" x14ac:dyDescent="0.25">
      <c r="C116" s="131"/>
      <c r="D116" s="21"/>
      <c r="E116" s="56"/>
      <c r="F116" s="56"/>
      <c r="G116" s="56"/>
      <c r="H116" s="21"/>
      <c r="I116" s="21"/>
      <c r="J116" s="56"/>
      <c r="K116" s="56"/>
      <c r="L116" s="21"/>
      <c r="M116" s="21"/>
      <c r="N116" s="56"/>
      <c r="O116" s="56"/>
      <c r="Q116" s="56"/>
      <c r="R116" s="56"/>
      <c r="S116" s="56"/>
      <c r="U116" s="56"/>
      <c r="V116" s="56"/>
      <c r="W116" s="56"/>
      <c r="Y116" s="56"/>
    </row>
    <row r="117" spans="2:29" ht="30" x14ac:dyDescent="0.25">
      <c r="B117" s="18" t="s">
        <v>133</v>
      </c>
      <c r="C117" s="53" t="s">
        <v>327</v>
      </c>
      <c r="D117" s="54"/>
      <c r="E117" s="54" t="s">
        <v>192</v>
      </c>
      <c r="F117" s="54" t="s">
        <v>193</v>
      </c>
      <c r="G117" s="54" t="s">
        <v>194</v>
      </c>
      <c r="H117" s="54"/>
      <c r="I117" s="54" t="s">
        <v>197</v>
      </c>
      <c r="J117" s="54" t="s">
        <v>196</v>
      </c>
      <c r="K117" s="54" t="s">
        <v>194</v>
      </c>
      <c r="L117" s="54"/>
      <c r="M117" s="54" t="s">
        <v>197</v>
      </c>
      <c r="N117" s="54" t="s">
        <v>198</v>
      </c>
      <c r="O117" s="54" t="s">
        <v>199</v>
      </c>
      <c r="P117" s="55"/>
      <c r="Q117" s="54" t="s">
        <v>200</v>
      </c>
      <c r="R117" s="54" t="s">
        <v>201</v>
      </c>
      <c r="S117" s="54" t="s">
        <v>202</v>
      </c>
      <c r="T117" s="55"/>
      <c r="U117" s="54" t="s">
        <v>203</v>
      </c>
      <c r="V117" s="54" t="s">
        <v>204</v>
      </c>
      <c r="W117" s="54" t="s">
        <v>205</v>
      </c>
      <c r="X117" s="55"/>
      <c r="Y117" s="54" t="s">
        <v>206</v>
      </c>
      <c r="Z117" s="54" t="s">
        <v>207</v>
      </c>
      <c r="AA117" s="54" t="s">
        <v>208</v>
      </c>
      <c r="AB117" s="55"/>
      <c r="AC117" s="54" t="s">
        <v>209</v>
      </c>
    </row>
    <row r="118" spans="2:29" x14ac:dyDescent="0.25">
      <c r="B118" s="2" t="s">
        <v>134</v>
      </c>
      <c r="C118" s="59">
        <f>C28-G28+D28</f>
        <v>8.6335587532608837</v>
      </c>
      <c r="D118" s="60"/>
      <c r="E118" s="60">
        <f t="shared" si="60"/>
        <v>8.9859871059705227</v>
      </c>
      <c r="F118" s="60">
        <f t="shared" si="61"/>
        <v>9.8368599331119686</v>
      </c>
      <c r="G118" s="60">
        <f t="shared" si="62"/>
        <v>11.340301413569351</v>
      </c>
      <c r="H118" s="60"/>
      <c r="I118" s="60">
        <f t="shared" si="63"/>
        <v>13.738036484343105</v>
      </c>
      <c r="J118" s="60">
        <f t="shared" si="64"/>
        <v>12.973099643530039</v>
      </c>
      <c r="K118" s="60">
        <f t="shared" si="65"/>
        <v>11.934032824006749</v>
      </c>
      <c r="L118" s="60"/>
      <c r="M118" s="60">
        <f t="shared" si="66"/>
        <v>11.221961199909389</v>
      </c>
      <c r="N118" s="60">
        <f t="shared" si="67"/>
        <v>11.747303863300743</v>
      </c>
      <c r="O118" s="60">
        <f t="shared" si="68"/>
        <v>11.506334783111461</v>
      </c>
      <c r="P118" s="60"/>
      <c r="Q118" s="60">
        <f t="shared" si="69"/>
        <v>10.976593466183235</v>
      </c>
      <c r="R118" s="60">
        <f t="shared" si="70"/>
        <v>10.183938486366362</v>
      </c>
      <c r="S118" s="60">
        <f t="shared" si="71"/>
        <v>8.4126438454472421</v>
      </c>
      <c r="T118" s="60"/>
      <c r="U118" s="60">
        <f t="shared" si="72"/>
        <v>6.7259506896341392</v>
      </c>
      <c r="V118" s="60">
        <f t="shared" si="73"/>
        <v>6.3720752385251993</v>
      </c>
      <c r="W118" s="60">
        <f t="shared" si="74"/>
        <v>6.0256349305045038</v>
      </c>
      <c r="X118" s="60"/>
      <c r="Y118" s="60">
        <f t="shared" si="75"/>
        <v>0.39341577694841057</v>
      </c>
      <c r="Z118" s="60">
        <v>5.95</v>
      </c>
      <c r="AA118" s="60">
        <v>5.64</v>
      </c>
      <c r="AB118" s="60"/>
      <c r="AC118" s="60">
        <v>5.89</v>
      </c>
    </row>
    <row r="119" spans="2:29" x14ac:dyDescent="0.25">
      <c r="B119" s="2" t="s">
        <v>135</v>
      </c>
      <c r="C119" s="59">
        <f>C29-G29+D29</f>
        <v>8.5992592157386234</v>
      </c>
      <c r="D119" s="60"/>
      <c r="E119" s="60">
        <f t="shared" si="60"/>
        <v>8.9480394296031776</v>
      </c>
      <c r="F119" s="60">
        <f t="shared" si="61"/>
        <v>9.7976514219956172</v>
      </c>
      <c r="G119" s="60">
        <f t="shared" si="62"/>
        <v>11.284368605047305</v>
      </c>
      <c r="H119" s="60"/>
      <c r="I119" s="60">
        <f t="shared" si="63"/>
        <v>13.659769468735075</v>
      </c>
      <c r="J119" s="60">
        <f t="shared" si="64"/>
        <v>12.89365712039997</v>
      </c>
      <c r="K119" s="60">
        <f t="shared" si="65"/>
        <v>11.860769429912514</v>
      </c>
      <c r="L119" s="60"/>
      <c r="M119" s="60">
        <f t="shared" si="66"/>
        <v>11.149548443807042</v>
      </c>
      <c r="N119" s="60">
        <f t="shared" si="67"/>
        <v>11.660511457118613</v>
      </c>
      <c r="O119" s="60">
        <f t="shared" si="68"/>
        <v>11.415867049965048</v>
      </c>
      <c r="P119" s="60"/>
      <c r="Q119" s="60">
        <f t="shared" si="69"/>
        <v>10.88804632631669</v>
      </c>
      <c r="R119" s="60">
        <f t="shared" si="70"/>
        <v>10.102377373132754</v>
      </c>
      <c r="S119" s="60">
        <f t="shared" si="71"/>
        <v>8.3539089438665233</v>
      </c>
      <c r="T119" s="60"/>
      <c r="U119" s="60">
        <f t="shared" si="72"/>
        <v>6.6858260496052653</v>
      </c>
      <c r="V119" s="60">
        <f t="shared" si="73"/>
        <v>6.3570591765838937</v>
      </c>
      <c r="W119" s="60">
        <f t="shared" si="74"/>
        <v>6.0256349305045038</v>
      </c>
      <c r="X119" s="60"/>
      <c r="Y119" s="60">
        <f t="shared" si="75"/>
        <v>0.39341577694841057</v>
      </c>
      <c r="Z119" s="60">
        <v>5.95</v>
      </c>
      <c r="AA119" s="60">
        <v>5.64</v>
      </c>
      <c r="AB119" s="60"/>
      <c r="AC119" s="60">
        <v>5.89</v>
      </c>
    </row>
    <row r="120" spans="2:29" x14ac:dyDescent="0.25">
      <c r="B120" s="2" t="s">
        <v>136</v>
      </c>
      <c r="C120" s="32">
        <f>C30-G30+D30</f>
        <v>24030540.5</v>
      </c>
      <c r="D120" s="33"/>
      <c r="E120" s="33">
        <f t="shared" si="60"/>
        <v>23979524.333333332</v>
      </c>
      <c r="F120" s="33">
        <f t="shared" si="61"/>
        <v>23994744.25</v>
      </c>
      <c r="G120" s="33">
        <f>G30-K30+H30</f>
        <v>24003399.5</v>
      </c>
      <c r="H120" s="33"/>
      <c r="I120" s="33">
        <f t="shared" si="63"/>
        <v>23949439.944444444</v>
      </c>
      <c r="J120" s="33">
        <f t="shared" si="64"/>
        <v>23942367.5</v>
      </c>
      <c r="K120" s="33">
        <f>K30-O30+L30</f>
        <v>23938497</v>
      </c>
      <c r="L120" s="33"/>
      <c r="M120" s="33">
        <f t="shared" si="66"/>
        <v>23937792</v>
      </c>
      <c r="N120" s="33">
        <f t="shared" si="67"/>
        <v>23922276.916666668</v>
      </c>
      <c r="O120" s="33">
        <f t="shared" si="68"/>
        <v>23918461</v>
      </c>
      <c r="P120" s="33"/>
      <c r="Q120" s="33">
        <f t="shared" si="69"/>
        <v>23882128</v>
      </c>
      <c r="R120" s="33">
        <f t="shared" si="70"/>
        <v>23859047</v>
      </c>
      <c r="S120" s="33">
        <f t="shared" si="71"/>
        <v>23706145</v>
      </c>
      <c r="T120" s="33"/>
      <c r="U120" s="33">
        <f t="shared" si="72"/>
        <v>23913548</v>
      </c>
      <c r="V120" s="33">
        <f t="shared" si="73"/>
        <v>23931033</v>
      </c>
      <c r="W120" s="33">
        <f t="shared" si="74"/>
        <v>24083935</v>
      </c>
      <c r="X120" s="33"/>
      <c r="Y120" s="33">
        <f t="shared" si="75"/>
        <v>24083935</v>
      </c>
      <c r="Z120" s="33">
        <v>24083935</v>
      </c>
      <c r="AA120" s="33">
        <v>24083935</v>
      </c>
      <c r="AB120" s="33"/>
      <c r="AC120" s="33">
        <v>24083935</v>
      </c>
    </row>
    <row r="121" spans="2:29" x14ac:dyDescent="0.25">
      <c r="B121" s="2" t="s">
        <v>137</v>
      </c>
      <c r="C121" s="32">
        <f t="shared" si="76"/>
        <v>24083935</v>
      </c>
      <c r="D121" s="33"/>
      <c r="E121" s="33">
        <f t="shared" si="60"/>
        <v>24083935</v>
      </c>
      <c r="F121" s="33">
        <f t="shared" si="61"/>
        <v>24083935</v>
      </c>
      <c r="G121" s="33">
        <f t="shared" si="62"/>
        <v>24083935</v>
      </c>
      <c r="H121" s="33"/>
      <c r="I121" s="33">
        <f t="shared" si="63"/>
        <v>24083935</v>
      </c>
      <c r="J121" s="33">
        <f t="shared" si="64"/>
        <v>24083935</v>
      </c>
      <c r="K121" s="33">
        <f t="shared" si="65"/>
        <v>24083935</v>
      </c>
      <c r="L121" s="33"/>
      <c r="M121" s="33">
        <f t="shared" si="66"/>
        <v>24083935</v>
      </c>
      <c r="N121" s="33">
        <f t="shared" si="67"/>
        <v>24083935</v>
      </c>
      <c r="O121" s="33">
        <f t="shared" si="68"/>
        <v>24083935</v>
      </c>
      <c r="P121" s="33"/>
      <c r="Q121" s="33">
        <f t="shared" si="69"/>
        <v>24083935</v>
      </c>
      <c r="R121" s="33">
        <f t="shared" si="70"/>
        <v>24083935</v>
      </c>
      <c r="S121" s="33">
        <f t="shared" si="71"/>
        <v>24083935</v>
      </c>
      <c r="T121" s="33"/>
      <c r="U121" s="33">
        <f t="shared" si="72"/>
        <v>24083935</v>
      </c>
      <c r="V121" s="33">
        <f t="shared" si="73"/>
        <v>24083935</v>
      </c>
      <c r="W121" s="33">
        <f t="shared" si="74"/>
        <v>24083935</v>
      </c>
      <c r="X121" s="33"/>
      <c r="Y121" s="33">
        <f t="shared" si="75"/>
        <v>24083935</v>
      </c>
      <c r="Z121" s="33">
        <v>24083935</v>
      </c>
      <c r="AA121" s="33">
        <v>24083935</v>
      </c>
      <c r="AB121" s="33"/>
      <c r="AC121" s="33">
        <v>24083935</v>
      </c>
    </row>
    <row r="122" spans="2:29" x14ac:dyDescent="0.25">
      <c r="C122" s="131"/>
      <c r="D122" s="21"/>
      <c r="E122" s="56"/>
      <c r="F122" s="56"/>
      <c r="G122" s="56"/>
      <c r="H122" s="21"/>
      <c r="I122" s="21"/>
      <c r="J122" s="56"/>
      <c r="K122" s="56"/>
      <c r="L122" s="21"/>
      <c r="M122" s="21"/>
      <c r="N122" s="56"/>
      <c r="O122" s="56"/>
      <c r="Q122" s="56"/>
      <c r="R122" s="56"/>
      <c r="S122" s="56"/>
      <c r="U122" s="56"/>
      <c r="V122" s="56"/>
      <c r="W122" s="56"/>
      <c r="Y122" s="56"/>
    </row>
    <row r="123" spans="2:29" x14ac:dyDescent="0.25">
      <c r="C123" s="131"/>
      <c r="D123" s="21"/>
      <c r="E123" s="56"/>
      <c r="F123" s="56"/>
      <c r="G123" s="56"/>
      <c r="H123" s="21"/>
      <c r="I123" s="21"/>
      <c r="J123" s="56"/>
      <c r="K123" s="56"/>
      <c r="L123" s="21"/>
      <c r="M123" s="21"/>
      <c r="N123" s="56"/>
      <c r="O123" s="56"/>
      <c r="Q123" s="56"/>
      <c r="R123" s="56"/>
      <c r="S123" s="56"/>
      <c r="U123" s="56"/>
      <c r="V123" s="56"/>
      <c r="W123" s="56"/>
      <c r="Y123" s="56"/>
    </row>
    <row r="124" spans="2:29" ht="30" x14ac:dyDescent="0.25">
      <c r="B124" s="18" t="s">
        <v>138</v>
      </c>
      <c r="C124" s="53" t="s">
        <v>327</v>
      </c>
      <c r="D124" s="54"/>
      <c r="E124" s="54" t="s">
        <v>192</v>
      </c>
      <c r="F124" s="54" t="s">
        <v>193</v>
      </c>
      <c r="G124" s="54" t="s">
        <v>194</v>
      </c>
      <c r="H124" s="54"/>
      <c r="I124" s="54" t="s">
        <v>197</v>
      </c>
      <c r="J124" s="54" t="s">
        <v>196</v>
      </c>
      <c r="K124" s="54" t="s">
        <v>194</v>
      </c>
      <c r="L124" s="54"/>
      <c r="M124" s="54" t="s">
        <v>197</v>
      </c>
      <c r="N124" s="54" t="s">
        <v>198</v>
      </c>
      <c r="O124" s="54" t="s">
        <v>199</v>
      </c>
      <c r="P124" s="55"/>
      <c r="Q124" s="54" t="s">
        <v>200</v>
      </c>
      <c r="R124" s="54" t="s">
        <v>201</v>
      </c>
      <c r="S124" s="54" t="s">
        <v>202</v>
      </c>
      <c r="T124" s="55"/>
      <c r="U124" s="54" t="s">
        <v>203</v>
      </c>
      <c r="V124" s="54" t="s">
        <v>204</v>
      </c>
      <c r="W124" s="54" t="s">
        <v>205</v>
      </c>
      <c r="X124" s="55"/>
      <c r="Y124" s="54" t="s">
        <v>206</v>
      </c>
      <c r="Z124" s="54" t="s">
        <v>207</v>
      </c>
      <c r="AA124" s="54" t="s">
        <v>208</v>
      </c>
      <c r="AB124" s="55"/>
      <c r="AC124" s="54" t="s">
        <v>209</v>
      </c>
    </row>
    <row r="125" spans="2:29" x14ac:dyDescent="0.25">
      <c r="B125" s="34" t="s">
        <v>139</v>
      </c>
      <c r="C125" s="131"/>
      <c r="D125" s="21"/>
      <c r="E125" s="56"/>
      <c r="F125" s="56"/>
      <c r="G125" s="56"/>
      <c r="H125" s="21"/>
      <c r="I125" s="21"/>
      <c r="J125" s="56"/>
      <c r="K125" s="56"/>
      <c r="L125" s="21"/>
      <c r="M125" s="21"/>
      <c r="N125" s="56"/>
      <c r="O125" s="56"/>
      <c r="Q125" s="56"/>
      <c r="R125" s="56"/>
      <c r="S125" s="56"/>
      <c r="U125" s="56"/>
      <c r="V125" s="56"/>
      <c r="W125" s="56"/>
      <c r="Y125" s="56"/>
    </row>
    <row r="126" spans="2:29" x14ac:dyDescent="0.25">
      <c r="B126" s="35" t="s">
        <v>140</v>
      </c>
      <c r="C126" s="131">
        <f>C36-G36+D36</f>
        <v>24.952000000000005</v>
      </c>
      <c r="D126" s="21"/>
      <c r="E126" s="56">
        <f t="shared" si="60"/>
        <v>57.923000000000009</v>
      </c>
      <c r="F126" s="56">
        <f t="shared" si="61"/>
        <v>121.89600000000002</v>
      </c>
      <c r="G126" s="56">
        <f>G36-K36+H36</f>
        <v>96.269000000000005</v>
      </c>
      <c r="H126" s="21"/>
      <c r="I126" s="21">
        <f t="shared" si="63"/>
        <v>81.514999999999986</v>
      </c>
      <c r="J126" s="56">
        <f t="shared" si="64"/>
        <v>61.950999999999993</v>
      </c>
      <c r="K126" s="56">
        <f t="shared" si="65"/>
        <v>16.373999999999999</v>
      </c>
      <c r="L126" s="21"/>
      <c r="M126" s="21">
        <f t="shared" si="66"/>
        <v>-29.584000000000003</v>
      </c>
      <c r="N126" s="56">
        <f t="shared" si="67"/>
        <v>-33.847999999999999</v>
      </c>
      <c r="O126" s="56">
        <f t="shared" si="68"/>
        <v>-75.498999999999995</v>
      </c>
      <c r="Q126" s="56">
        <f t="shared" si="69"/>
        <v>-27.352999999999998</v>
      </c>
      <c r="R126" s="56">
        <f t="shared" si="70"/>
        <v>-16.802000000000003</v>
      </c>
      <c r="S126" s="56">
        <f t="shared" si="71"/>
        <v>49.662000000000006</v>
      </c>
      <c r="U126" s="56">
        <f t="shared" si="72"/>
        <v>34.829999999999991</v>
      </c>
      <c r="V126" s="56">
        <f t="shared" si="73"/>
        <v>9.2790000000000035</v>
      </c>
      <c r="W126" s="56">
        <f t="shared" si="74"/>
        <v>9.0659999999999954</v>
      </c>
      <c r="Y126" s="56">
        <f t="shared" si="75"/>
        <v>82.555000000000007</v>
      </c>
      <c r="Z126" s="21">
        <v>68.400000000000006</v>
      </c>
      <c r="AA126" s="2">
        <v>60</v>
      </c>
      <c r="AC126" s="2">
        <v>-5.6</v>
      </c>
    </row>
    <row r="127" spans="2:29" x14ac:dyDescent="0.25">
      <c r="B127" s="2" t="s">
        <v>141</v>
      </c>
      <c r="C127" s="131">
        <f t="shared" si="76"/>
        <v>0</v>
      </c>
      <c r="D127" s="21"/>
      <c r="E127" s="56">
        <f t="shared" si="60"/>
        <v>0</v>
      </c>
      <c r="F127" s="56">
        <f t="shared" si="61"/>
        <v>0</v>
      </c>
      <c r="G127" s="56">
        <f t="shared" si="62"/>
        <v>0</v>
      </c>
      <c r="H127" s="21"/>
      <c r="I127" s="21">
        <f t="shared" si="63"/>
        <v>0</v>
      </c>
      <c r="J127" s="56">
        <f t="shared" si="64"/>
        <v>0</v>
      </c>
      <c r="K127" s="56">
        <f t="shared" si="65"/>
        <v>0</v>
      </c>
      <c r="L127" s="21"/>
      <c r="M127" s="21">
        <f t="shared" si="66"/>
        <v>0</v>
      </c>
      <c r="N127" s="56">
        <f t="shared" si="67"/>
        <v>0</v>
      </c>
      <c r="O127" s="56">
        <f t="shared" si="68"/>
        <v>0</v>
      </c>
      <c r="Q127" s="56">
        <f t="shared" si="69"/>
        <v>0</v>
      </c>
      <c r="R127" s="56">
        <f t="shared" si="70"/>
        <v>0</v>
      </c>
      <c r="S127" s="56">
        <f t="shared" si="71"/>
        <v>0</v>
      </c>
      <c r="U127" s="56">
        <f t="shared" si="72"/>
        <v>-2.0720000000000001</v>
      </c>
      <c r="V127" s="56">
        <f t="shared" si="73"/>
        <v>-3.6122800000000002</v>
      </c>
      <c r="W127" s="56">
        <f t="shared" si="74"/>
        <v>-2.0940000000000003</v>
      </c>
      <c r="Y127" s="56">
        <f t="shared" si="75"/>
        <v>-14.093999999999999</v>
      </c>
      <c r="Z127" s="21">
        <v>-10</v>
      </c>
      <c r="AA127" s="2">
        <v>-11.5</v>
      </c>
      <c r="AC127" s="2">
        <v>1</v>
      </c>
    </row>
    <row r="128" spans="2:29" x14ac:dyDescent="0.25">
      <c r="B128" s="2" t="s">
        <v>142</v>
      </c>
      <c r="C128" s="131">
        <f t="shared" si="76"/>
        <v>0</v>
      </c>
      <c r="D128" s="21"/>
      <c r="E128" s="56">
        <f t="shared" si="60"/>
        <v>0</v>
      </c>
      <c r="F128" s="56">
        <f t="shared" si="61"/>
        <v>0</v>
      </c>
      <c r="G128" s="56">
        <f t="shared" si="62"/>
        <v>0</v>
      </c>
      <c r="H128" s="21"/>
      <c r="I128" s="21">
        <f t="shared" si="63"/>
        <v>0</v>
      </c>
      <c r="J128" s="56">
        <f t="shared" si="64"/>
        <v>-2.133</v>
      </c>
      <c r="K128" s="56">
        <f t="shared" si="65"/>
        <v>-9.657</v>
      </c>
      <c r="L128" s="21"/>
      <c r="M128" s="21">
        <f t="shared" si="66"/>
        <v>13.765999999999998</v>
      </c>
      <c r="N128" s="56">
        <f t="shared" si="67"/>
        <v>20.301000000000002</v>
      </c>
      <c r="O128" s="56">
        <f t="shared" si="68"/>
        <v>34.581000000000003</v>
      </c>
      <c r="Q128" s="56">
        <f t="shared" si="69"/>
        <v>-12.717000000000001</v>
      </c>
      <c r="R128" s="56">
        <f t="shared" si="70"/>
        <v>-28.905000000000001</v>
      </c>
      <c r="S128" s="56">
        <f t="shared" si="71"/>
        <v>-50.698000000000008</v>
      </c>
      <c r="U128" s="56">
        <f t="shared" si="72"/>
        <v>-37.095999999999997</v>
      </c>
      <c r="V128" s="56">
        <f t="shared" si="73"/>
        <v>-7.0227000000000031</v>
      </c>
      <c r="W128" s="56">
        <f t="shared" si="74"/>
        <v>19.195</v>
      </c>
      <c r="Y128" s="56">
        <f t="shared" si="75"/>
        <v>60.528999999999996</v>
      </c>
      <c r="Z128" s="21">
        <v>14</v>
      </c>
      <c r="AA128" s="2">
        <v>-3.9</v>
      </c>
      <c r="AC128" s="2">
        <v>0.7</v>
      </c>
    </row>
    <row r="129" spans="2:29" x14ac:dyDescent="0.25">
      <c r="B129" s="27" t="s">
        <v>143</v>
      </c>
      <c r="C129" s="132">
        <f t="shared" si="76"/>
        <v>0</v>
      </c>
      <c r="D129" s="23"/>
      <c r="E129" s="57">
        <f t="shared" si="60"/>
        <v>0</v>
      </c>
      <c r="F129" s="57">
        <f t="shared" si="61"/>
        <v>0</v>
      </c>
      <c r="G129" s="57">
        <f t="shared" si="62"/>
        <v>0</v>
      </c>
      <c r="H129" s="23"/>
      <c r="I129" s="23">
        <f t="shared" si="63"/>
        <v>0</v>
      </c>
      <c r="J129" s="57">
        <f t="shared" si="64"/>
        <v>0.45000000000000007</v>
      </c>
      <c r="K129" s="57">
        <f t="shared" si="65"/>
        <v>2.0289999999999999</v>
      </c>
      <c r="L129" s="23"/>
      <c r="M129" s="23">
        <f t="shared" si="66"/>
        <v>-2.911</v>
      </c>
      <c r="N129" s="57">
        <f t="shared" si="67"/>
        <v>-4.2989999999999995</v>
      </c>
      <c r="O129" s="57">
        <f t="shared" si="68"/>
        <v>-7.3209999999999997</v>
      </c>
      <c r="P129" s="27"/>
      <c r="Q129" s="57">
        <f t="shared" si="69"/>
        <v>2.7229999999999999</v>
      </c>
      <c r="R129" s="57">
        <f t="shared" si="70"/>
        <v>6.1779999999999999</v>
      </c>
      <c r="S129" s="57">
        <f t="shared" si="71"/>
        <v>10.825999999999999</v>
      </c>
      <c r="T129" s="27"/>
      <c r="U129" s="57">
        <f t="shared" si="72"/>
        <v>8.4359999999999999</v>
      </c>
      <c r="V129" s="57">
        <f t="shared" si="73"/>
        <v>-3.7590200000000005</v>
      </c>
      <c r="W129" s="57">
        <f t="shared" si="74"/>
        <v>-3.6390000000000002</v>
      </c>
      <c r="X129" s="27"/>
      <c r="Y129" s="57">
        <f t="shared" si="75"/>
        <v>-10.039</v>
      </c>
      <c r="Z129" s="23">
        <v>5.2</v>
      </c>
      <c r="AA129" s="27">
        <v>3.3</v>
      </c>
      <c r="AB129" s="27"/>
      <c r="AC129" s="27">
        <v>-0.3</v>
      </c>
    </row>
    <row r="130" spans="2:29" x14ac:dyDescent="0.25">
      <c r="B130" s="24" t="s">
        <v>144</v>
      </c>
      <c r="C130" s="133">
        <f t="shared" si="76"/>
        <v>24.952000000000005</v>
      </c>
      <c r="D130" s="26"/>
      <c r="E130" s="58">
        <f t="shared" si="60"/>
        <v>57.923000000000009</v>
      </c>
      <c r="F130" s="58">
        <f t="shared" si="61"/>
        <v>121.89600000000002</v>
      </c>
      <c r="G130" s="58">
        <f t="shared" si="62"/>
        <v>96.269000000000005</v>
      </c>
      <c r="H130" s="26"/>
      <c r="I130" s="26">
        <f t="shared" si="63"/>
        <v>81.515000000000001</v>
      </c>
      <c r="J130" s="58">
        <f t="shared" si="64"/>
        <v>60.267999999999994</v>
      </c>
      <c r="K130" s="58">
        <f t="shared" si="65"/>
        <v>8.7459999999999916</v>
      </c>
      <c r="L130" s="26"/>
      <c r="M130" s="26">
        <f t="shared" si="66"/>
        <v>-18.729000000000006</v>
      </c>
      <c r="N130" s="58">
        <f t="shared" si="67"/>
        <v>-17.846000000000004</v>
      </c>
      <c r="O130" s="58">
        <f t="shared" si="68"/>
        <v>-48.238999999999997</v>
      </c>
      <c r="P130" s="17"/>
      <c r="Q130" s="58">
        <f t="shared" si="69"/>
        <v>-37.346999999999994</v>
      </c>
      <c r="R130" s="58">
        <f t="shared" si="70"/>
        <v>-39.529000000000003</v>
      </c>
      <c r="S130" s="58">
        <f t="shared" si="71"/>
        <v>9.7900000000000009</v>
      </c>
      <c r="T130" s="17"/>
      <c r="U130" s="58">
        <f t="shared" si="72"/>
        <v>4.0979999999999883</v>
      </c>
      <c r="V130" s="58">
        <f t="shared" si="73"/>
        <v>-5.1150000000000055</v>
      </c>
      <c r="W130" s="58">
        <f t="shared" si="74"/>
        <v>22.527999999999995</v>
      </c>
      <c r="X130" s="17"/>
      <c r="Y130" s="58">
        <f t="shared" si="75"/>
        <v>118.95100000000001</v>
      </c>
      <c r="Z130" s="26">
        <v>77.599999999999994</v>
      </c>
      <c r="AA130" s="17">
        <v>48</v>
      </c>
      <c r="AB130" s="17"/>
      <c r="AC130" s="17">
        <v>-4.0999999999999996</v>
      </c>
    </row>
    <row r="131" spans="2:29" x14ac:dyDescent="0.25">
      <c r="B131" s="26"/>
      <c r="C131" s="131"/>
      <c r="D131" s="21"/>
      <c r="E131" s="56"/>
      <c r="F131" s="56"/>
      <c r="G131" s="56"/>
      <c r="H131" s="21"/>
      <c r="I131" s="21"/>
      <c r="J131" s="56"/>
      <c r="K131" s="56"/>
      <c r="L131" s="21"/>
      <c r="M131" s="21"/>
      <c r="N131" s="56"/>
      <c r="O131" s="56"/>
      <c r="Q131" s="56"/>
      <c r="R131" s="56"/>
      <c r="S131" s="56"/>
      <c r="U131" s="56"/>
      <c r="V131" s="56"/>
      <c r="W131" s="56"/>
      <c r="Y131" s="56"/>
      <c r="Z131" s="21"/>
    </row>
    <row r="132" spans="2:29" x14ac:dyDescent="0.25">
      <c r="B132" s="26" t="s">
        <v>145</v>
      </c>
      <c r="C132" s="131">
        <f>C42-G42+D42</f>
        <v>226.75799999999967</v>
      </c>
      <c r="D132" s="21"/>
      <c r="E132" s="56">
        <f t="shared" si="60"/>
        <v>267.72299999999996</v>
      </c>
      <c r="F132" s="56">
        <f t="shared" si="61"/>
        <v>354.32100000000003</v>
      </c>
      <c r="G132" s="56">
        <f t="shared" si="62"/>
        <v>365.63599999999991</v>
      </c>
      <c r="H132" s="21"/>
      <c r="I132" s="21">
        <f t="shared" si="63"/>
        <v>408.16200000000003</v>
      </c>
      <c r="J132" s="56">
        <f t="shared" si="64"/>
        <v>368.55999999999995</v>
      </c>
      <c r="K132" s="56">
        <f t="shared" si="65"/>
        <v>292.40100000000018</v>
      </c>
      <c r="L132" s="21"/>
      <c r="M132" s="21">
        <f t="shared" si="66"/>
        <v>249.47500000000036</v>
      </c>
      <c r="N132" s="56">
        <f t="shared" si="67"/>
        <v>262.56200000000001</v>
      </c>
      <c r="O132" s="56">
        <f t="shared" si="68"/>
        <v>225.15300000000008</v>
      </c>
      <c r="Q132" s="56">
        <f t="shared" si="69"/>
        <v>221.64299999999989</v>
      </c>
      <c r="R132" s="56">
        <f t="shared" si="70"/>
        <v>199.78000000000003</v>
      </c>
      <c r="S132" s="56">
        <f t="shared" si="71"/>
        <v>207.23199999999989</v>
      </c>
      <c r="U132" s="56">
        <f t="shared" si="72"/>
        <v>163.43599999999995</v>
      </c>
      <c r="V132" s="56">
        <f t="shared" si="73"/>
        <v>147.34699999999992</v>
      </c>
      <c r="W132" s="56">
        <f t="shared" si="74"/>
        <v>166.87600000000003</v>
      </c>
      <c r="Y132" s="56">
        <f t="shared" si="75"/>
        <v>127.91299999999993</v>
      </c>
      <c r="Z132" s="21">
        <v>220.9</v>
      </c>
      <c r="AA132" s="2">
        <v>183.8</v>
      </c>
      <c r="AC132" s="2">
        <v>137.80000000000001</v>
      </c>
    </row>
    <row r="133" spans="2:29" x14ac:dyDescent="0.25">
      <c r="C133" s="131"/>
      <c r="D133" s="21"/>
      <c r="E133" s="56"/>
      <c r="F133" s="56"/>
      <c r="G133" s="56"/>
      <c r="H133" s="21"/>
      <c r="I133" s="21"/>
      <c r="J133" s="56"/>
      <c r="K133" s="56"/>
      <c r="L133" s="21"/>
      <c r="M133" s="21"/>
      <c r="N133" s="56"/>
      <c r="O133" s="56"/>
      <c r="Q133" s="56"/>
      <c r="R133" s="56"/>
      <c r="S133" s="56"/>
      <c r="U133" s="56"/>
      <c r="V133" s="56"/>
      <c r="W133" s="56"/>
      <c r="Y133" s="56"/>
      <c r="Z133" s="21"/>
    </row>
    <row r="134" spans="2:29" x14ac:dyDescent="0.25">
      <c r="B134" s="26" t="s">
        <v>146</v>
      </c>
      <c r="C134" s="131"/>
      <c r="D134" s="21"/>
      <c r="E134" s="56"/>
      <c r="F134" s="56"/>
      <c r="G134" s="56"/>
      <c r="H134" s="21"/>
      <c r="I134" s="21"/>
      <c r="J134" s="56"/>
      <c r="K134" s="56"/>
      <c r="L134" s="21"/>
      <c r="M134" s="21"/>
      <c r="N134" s="56"/>
      <c r="O134" s="56"/>
      <c r="Q134" s="56"/>
      <c r="R134" s="56"/>
      <c r="S134" s="56"/>
      <c r="U134" s="56"/>
      <c r="V134" s="56"/>
      <c r="W134" s="56"/>
      <c r="Y134" s="56"/>
      <c r="Z134" s="21"/>
    </row>
    <row r="135" spans="2:29" x14ac:dyDescent="0.25">
      <c r="B135" s="2" t="s">
        <v>131</v>
      </c>
      <c r="C135" s="131">
        <f t="shared" si="76"/>
        <v>231.82899999999998</v>
      </c>
      <c r="D135" s="21"/>
      <c r="E135" s="56">
        <f t="shared" si="60"/>
        <v>272.41300000000001</v>
      </c>
      <c r="F135" s="56">
        <f t="shared" si="61"/>
        <v>356.26300000000003</v>
      </c>
      <c r="G135" s="56">
        <f t="shared" si="62"/>
        <v>367.42599999999999</v>
      </c>
      <c r="H135" s="21"/>
      <c r="I135" s="21">
        <f t="shared" si="63"/>
        <v>410.11599999999999</v>
      </c>
      <c r="J135" s="56">
        <f t="shared" si="64"/>
        <v>370.36699999999996</v>
      </c>
      <c r="K135" s="56">
        <f t="shared" si="65"/>
        <v>294.15600000000001</v>
      </c>
      <c r="L135" s="21"/>
      <c r="M135" s="21">
        <f t="shared" si="66"/>
        <v>249.72</v>
      </c>
      <c r="N135" s="56">
        <f t="shared" si="67"/>
        <v>262.96599999999995</v>
      </c>
      <c r="O135" s="56">
        <f t="shared" si="68"/>
        <v>226.88199999999998</v>
      </c>
      <c r="Q135" s="56">
        <f t="shared" si="69"/>
        <v>225.47400000000002</v>
      </c>
      <c r="R135" s="56">
        <f t="shared" si="70"/>
        <v>204.31400000000002</v>
      </c>
      <c r="S135" s="56">
        <f t="shared" si="71"/>
        <v>210.78499999999997</v>
      </c>
      <c r="U135" s="56">
        <f t="shared" si="72"/>
        <v>164.79099999999991</v>
      </c>
      <c r="V135" s="56">
        <f t="shared" si="73"/>
        <v>147.6699999999999</v>
      </c>
      <c r="W135" s="56">
        <f t="shared" si="74"/>
        <v>167.34</v>
      </c>
      <c r="Y135" s="56">
        <f t="shared" si="75"/>
        <v>127.85700000000003</v>
      </c>
      <c r="Z135" s="21">
        <v>220.7</v>
      </c>
      <c r="AA135" s="2">
        <v>183.6</v>
      </c>
      <c r="AC135" s="2">
        <v>137.1</v>
      </c>
    </row>
    <row r="136" spans="2:29" x14ac:dyDescent="0.25">
      <c r="B136" s="2" t="s">
        <v>132</v>
      </c>
      <c r="C136" s="131">
        <f t="shared" si="76"/>
        <v>-5.0730000000000004</v>
      </c>
      <c r="D136" s="21"/>
      <c r="E136" s="56">
        <f t="shared" si="60"/>
        <v>-4.6899999999999995</v>
      </c>
      <c r="F136" s="56">
        <f t="shared" si="61"/>
        <v>-1.9420000000000002</v>
      </c>
      <c r="G136" s="56">
        <f t="shared" si="62"/>
        <v>-1.7889999999999997</v>
      </c>
      <c r="H136" s="21"/>
      <c r="I136" s="21">
        <f t="shared" si="63"/>
        <v>-1.982</v>
      </c>
      <c r="J136" s="56">
        <f t="shared" si="64"/>
        <v>-1.8360000000000001</v>
      </c>
      <c r="K136" s="56">
        <f t="shared" si="65"/>
        <v>-1.7370000000000001</v>
      </c>
      <c r="L136" s="21"/>
      <c r="M136" s="21">
        <f t="shared" si="66"/>
        <v>-0.21099999999999985</v>
      </c>
      <c r="N136" s="56">
        <f t="shared" si="67"/>
        <v>-0.36899999999999933</v>
      </c>
      <c r="O136" s="56">
        <f t="shared" si="68"/>
        <v>-1.7419999999999998</v>
      </c>
      <c r="Q136" s="56">
        <f t="shared" si="69"/>
        <v>-3.8310000000000004</v>
      </c>
      <c r="R136" s="56">
        <f t="shared" si="70"/>
        <v>-4.5340000000000007</v>
      </c>
      <c r="S136" s="56">
        <f t="shared" si="71"/>
        <v>-3.5529999999999999</v>
      </c>
      <c r="U136" s="56">
        <f t="shared" si="72"/>
        <v>-1.2550000000000001</v>
      </c>
      <c r="V136" s="56">
        <f t="shared" si="73"/>
        <v>-0.22299999999999998</v>
      </c>
      <c r="W136" s="56">
        <f t="shared" si="74"/>
        <v>-0.36399999999999999</v>
      </c>
      <c r="Y136" s="56">
        <f t="shared" si="75"/>
        <v>5.6000000000000064E-2</v>
      </c>
      <c r="Z136" s="21">
        <v>0.1</v>
      </c>
      <c r="AA136" s="2">
        <v>0.2</v>
      </c>
      <c r="AC136" s="2">
        <v>0.7</v>
      </c>
    </row>
    <row r="137" spans="2:29" x14ac:dyDescent="0.25">
      <c r="C137" s="36"/>
    </row>
    <row r="138" spans="2:29" x14ac:dyDescent="0.25">
      <c r="C138" s="36"/>
    </row>
    <row r="139" spans="2:29" ht="30" x14ac:dyDescent="0.25">
      <c r="B139" s="18" t="s">
        <v>147</v>
      </c>
      <c r="C139" s="53" t="s">
        <v>327</v>
      </c>
      <c r="D139" s="54"/>
      <c r="E139" s="54" t="s">
        <v>192</v>
      </c>
      <c r="F139" s="54" t="s">
        <v>193</v>
      </c>
      <c r="G139" s="54" t="s">
        <v>194</v>
      </c>
      <c r="H139" s="54"/>
      <c r="I139" s="54" t="s">
        <v>195</v>
      </c>
      <c r="J139" s="54" t="s">
        <v>196</v>
      </c>
      <c r="K139" s="54" t="s">
        <v>194</v>
      </c>
      <c r="L139" s="54"/>
      <c r="M139" s="54" t="s">
        <v>197</v>
      </c>
      <c r="N139" s="54" t="s">
        <v>198</v>
      </c>
      <c r="O139" s="54" t="s">
        <v>199</v>
      </c>
      <c r="P139" s="55"/>
      <c r="Q139" s="54" t="s">
        <v>200</v>
      </c>
      <c r="R139" s="54" t="s">
        <v>201</v>
      </c>
      <c r="S139" s="54" t="s">
        <v>202</v>
      </c>
      <c r="T139" s="55"/>
      <c r="U139" s="54" t="s">
        <v>203</v>
      </c>
      <c r="V139" s="54" t="s">
        <v>204</v>
      </c>
      <c r="W139" s="54" t="s">
        <v>205</v>
      </c>
      <c r="X139" s="55"/>
      <c r="Y139" s="54" t="s">
        <v>206</v>
      </c>
      <c r="Z139" s="54" t="s">
        <v>207</v>
      </c>
      <c r="AA139" s="54" t="s">
        <v>208</v>
      </c>
      <c r="AB139" s="55"/>
      <c r="AC139" s="54" t="s">
        <v>209</v>
      </c>
    </row>
    <row r="140" spans="2:29" x14ac:dyDescent="0.25">
      <c r="B140" s="2" t="s">
        <v>148</v>
      </c>
      <c r="C140" s="51">
        <f t="shared" ref="C140" si="77">C104</f>
        <v>283.41099999999972</v>
      </c>
      <c r="D140" s="37"/>
      <c r="E140" s="37">
        <f>E104</f>
        <v>312.03499999999997</v>
      </c>
      <c r="F140" s="37">
        <f>F104</f>
        <v>325.51</v>
      </c>
      <c r="G140" s="37">
        <f t="shared" ref="G140" si="78">G104</f>
        <v>363.3309999999999</v>
      </c>
      <c r="H140" s="37"/>
      <c r="I140" s="37">
        <f>I104</f>
        <v>423.17899999999997</v>
      </c>
      <c r="J140" s="37">
        <f>J104</f>
        <v>435.29299999999989</v>
      </c>
      <c r="K140" s="37">
        <f t="shared" ref="K140" si="79">K104</f>
        <v>415.37000000000012</v>
      </c>
      <c r="L140" s="37"/>
      <c r="M140" s="37">
        <f>M104</f>
        <v>387.45700000000039</v>
      </c>
      <c r="N140" s="61">
        <f>N104</f>
        <v>380.45300000000009</v>
      </c>
      <c r="O140" s="61">
        <f t="shared" ref="O140:AC140" si="80">O104</f>
        <v>356.5150000000001</v>
      </c>
      <c r="P140" s="61"/>
      <c r="Q140" s="61">
        <f t="shared" si="80"/>
        <v>334.63099999999986</v>
      </c>
      <c r="R140" s="61">
        <f t="shared" si="80"/>
        <v>310.666</v>
      </c>
      <c r="S140" s="61">
        <f t="shared" si="80"/>
        <v>269.41199999999992</v>
      </c>
      <c r="T140" s="61"/>
      <c r="U140" s="61">
        <f t="shared" si="80"/>
        <v>245.46499999999997</v>
      </c>
      <c r="V140" s="61">
        <f t="shared" si="80"/>
        <v>222.14099999999993</v>
      </c>
      <c r="W140" s="61">
        <f t="shared" si="80"/>
        <v>203.34200000000004</v>
      </c>
      <c r="X140" s="37"/>
      <c r="Y140" s="61">
        <f t="shared" si="80"/>
        <v>16.542999999999935</v>
      </c>
      <c r="Z140" s="61">
        <f t="shared" si="80"/>
        <v>203.1</v>
      </c>
      <c r="AA140" s="61">
        <f t="shared" si="80"/>
        <v>191.1</v>
      </c>
      <c r="AB140" s="37"/>
      <c r="AC140" s="61">
        <f t="shared" si="80"/>
        <v>189.3</v>
      </c>
    </row>
    <row r="141" spans="2:29" x14ac:dyDescent="0.25">
      <c r="B141" s="2" t="s">
        <v>149</v>
      </c>
      <c r="C141" s="51">
        <f>C51-G51+D51</f>
        <v>124.791</v>
      </c>
      <c r="D141" s="37"/>
      <c r="E141" s="37">
        <f>E51-I51+H51</f>
        <v>133.197</v>
      </c>
      <c r="F141" s="37">
        <f>F51-J51+H51</f>
        <v>126.636</v>
      </c>
      <c r="G141" s="37">
        <f>G51-K51+H51</f>
        <v>123.379</v>
      </c>
      <c r="H141" s="37"/>
      <c r="I141" s="37">
        <f>I51-M51+L51</f>
        <v>113.577</v>
      </c>
      <c r="J141" s="37">
        <f>J51-N51+L51</f>
        <v>115.76300000000001</v>
      </c>
      <c r="K141" s="37">
        <f>K51-O51+L51</f>
        <v>113.122</v>
      </c>
      <c r="L141" s="37"/>
      <c r="M141" s="37">
        <f>M51-Q51+P51</f>
        <v>100</v>
      </c>
      <c r="N141" s="37">
        <f>N51-R51+P51</f>
        <v>98</v>
      </c>
      <c r="O141" s="37">
        <f>O51-S51+P51</f>
        <v>95</v>
      </c>
      <c r="P141" s="37"/>
      <c r="Q141" s="37">
        <f>Q51-U51+T51</f>
        <v>98</v>
      </c>
      <c r="R141" s="37">
        <f>R51-V51+T51</f>
        <v>95</v>
      </c>
      <c r="S141" s="37">
        <f>S51-W51+T51</f>
        <v>95</v>
      </c>
      <c r="T141" s="37"/>
      <c r="U141" s="37">
        <f>U51-Y51+X51</f>
        <v>77</v>
      </c>
      <c r="V141" s="37">
        <f>V51-Z51+X51</f>
        <v>64</v>
      </c>
      <c r="W141" s="37">
        <f>W51-AA51+X51</f>
        <v>49</v>
      </c>
      <c r="X141" s="37"/>
      <c r="Y141" s="37">
        <f>Y51-AC51+AB51</f>
        <v>45</v>
      </c>
      <c r="Z141" s="37">
        <v>31.5</v>
      </c>
      <c r="AA141" s="37">
        <v>29.1</v>
      </c>
      <c r="AB141" s="37"/>
      <c r="AC141" s="37">
        <v>26.4</v>
      </c>
    </row>
    <row r="142" spans="2:29" x14ac:dyDescent="0.25">
      <c r="B142" s="2" t="s">
        <v>150</v>
      </c>
      <c r="C142" s="51">
        <f>C52-G52+D52</f>
        <v>42.993000000000002</v>
      </c>
      <c r="D142" s="37"/>
      <c r="E142" s="37">
        <f>E52-I52+H52</f>
        <v>43.643000000000001</v>
      </c>
      <c r="F142" s="37">
        <f>F52-J52+H52</f>
        <v>39.972000000000001</v>
      </c>
      <c r="G142" s="37">
        <f>G52-K52+H52</f>
        <v>35.667000000000002</v>
      </c>
      <c r="H142" s="37"/>
      <c r="I142" s="37">
        <f>I52-M52+L52</f>
        <v>30.8</v>
      </c>
      <c r="J142" s="37">
        <f>J52-N52+L52</f>
        <v>29.724</v>
      </c>
      <c r="K142" s="37">
        <f>K52-O52+L52</f>
        <v>28.402999999999999</v>
      </c>
      <c r="L142" s="37"/>
      <c r="M142" s="37">
        <f>M52-Q52+P52</f>
        <v>24</v>
      </c>
      <c r="N142" s="37">
        <f>N52-R52+P52</f>
        <v>22</v>
      </c>
      <c r="O142" s="37">
        <f>O52-S52+P52</f>
        <v>21</v>
      </c>
      <c r="P142" s="37"/>
      <c r="Q142" s="37">
        <f>Q52-U52+T52</f>
        <v>20</v>
      </c>
      <c r="R142" s="37">
        <f>R52-V52+T52</f>
        <v>20</v>
      </c>
      <c r="S142" s="37">
        <f>S52-W52+T52</f>
        <v>20</v>
      </c>
      <c r="T142" s="37"/>
      <c r="U142" s="37">
        <f>U52-Y52+X52</f>
        <v>18</v>
      </c>
      <c r="V142" s="37">
        <f>V52-Z52+X52</f>
        <v>19</v>
      </c>
      <c r="W142" s="37">
        <f>W52-AA52+X52</f>
        <v>24</v>
      </c>
      <c r="X142" s="37"/>
      <c r="Y142" s="37">
        <f>Y52-AC52+AB52</f>
        <v>31</v>
      </c>
      <c r="Z142" s="37">
        <v>27.2</v>
      </c>
      <c r="AA142" s="37">
        <v>19.600000000000001</v>
      </c>
      <c r="AB142" s="37"/>
      <c r="AC142" s="37">
        <v>8.4</v>
      </c>
    </row>
    <row r="143" spans="2:29" x14ac:dyDescent="0.25">
      <c r="B143" s="2" t="s">
        <v>151</v>
      </c>
      <c r="C143" s="51">
        <v>0</v>
      </c>
      <c r="D143" s="37"/>
      <c r="E143" s="37">
        <v>0</v>
      </c>
      <c r="F143" s="37">
        <v>0</v>
      </c>
      <c r="G143" s="37">
        <v>0</v>
      </c>
      <c r="H143" s="37"/>
      <c r="I143" s="37">
        <v>0</v>
      </c>
      <c r="J143" s="37">
        <v>0</v>
      </c>
      <c r="K143" s="37">
        <v>0</v>
      </c>
      <c r="L143" s="37"/>
      <c r="M143" s="37">
        <v>0</v>
      </c>
      <c r="N143" s="61">
        <v>0</v>
      </c>
      <c r="O143" s="61">
        <v>0</v>
      </c>
      <c r="P143" s="37"/>
      <c r="Q143" s="61">
        <v>0</v>
      </c>
      <c r="R143" s="61">
        <v>0</v>
      </c>
      <c r="S143" s="61">
        <v>0</v>
      </c>
      <c r="T143" s="37"/>
      <c r="U143" s="61">
        <v>0</v>
      </c>
      <c r="V143" s="61">
        <v>0</v>
      </c>
      <c r="W143" s="61">
        <v>0</v>
      </c>
      <c r="X143" s="37"/>
      <c r="Y143" s="61">
        <v>0</v>
      </c>
      <c r="Z143" s="61">
        <v>0</v>
      </c>
      <c r="AA143" s="61">
        <v>0</v>
      </c>
      <c r="AB143" s="37"/>
      <c r="AC143" s="61">
        <v>0</v>
      </c>
    </row>
    <row r="144" spans="2:29" x14ac:dyDescent="0.25">
      <c r="B144" s="38" t="s">
        <v>152</v>
      </c>
      <c r="C144" s="62">
        <f t="shared" ref="C144" si="81">SUM(C140:C143)</f>
        <v>451.19499999999971</v>
      </c>
      <c r="D144" s="40"/>
      <c r="E144" s="40">
        <f>SUM(E140:E143)</f>
        <v>488.875</v>
      </c>
      <c r="F144" s="40">
        <f>SUM(F140:F143)</f>
        <v>492.11799999999994</v>
      </c>
      <c r="G144" s="40">
        <f t="shared" ref="G144" si="82">SUM(G140:G143)</f>
        <v>522.37699999999995</v>
      </c>
      <c r="H144" s="40"/>
      <c r="I144" s="40">
        <f>SUM(I140:I143)</f>
        <v>567.55599999999993</v>
      </c>
      <c r="J144" s="40">
        <f>SUM(J140:J143)</f>
        <v>580.78</v>
      </c>
      <c r="K144" s="40">
        <f t="shared" ref="K144" si="83">SUM(K140:K143)</f>
        <v>556.8950000000001</v>
      </c>
      <c r="L144" s="40"/>
      <c r="M144" s="40">
        <f>SUM(M140:M143)</f>
        <v>511.45700000000039</v>
      </c>
      <c r="N144" s="63">
        <f>SUM(N140:N143)</f>
        <v>500.45300000000009</v>
      </c>
      <c r="O144" s="63">
        <f t="shared" ref="O144" si="84">SUM(O140:O143)</f>
        <v>472.5150000000001</v>
      </c>
      <c r="P144" s="40"/>
      <c r="Q144" s="63">
        <f>SUM(Q140:Q143)+1</f>
        <v>453.63099999999986</v>
      </c>
      <c r="R144" s="63">
        <f t="shared" ref="R144:S144" si="85">SUM(R140:R143)</f>
        <v>425.666</v>
      </c>
      <c r="S144" s="63">
        <f t="shared" si="85"/>
        <v>384.41199999999992</v>
      </c>
      <c r="T144" s="40"/>
      <c r="U144" s="63">
        <f t="shared" ref="U144" si="86">SUM(U140:U143)</f>
        <v>340.46499999999997</v>
      </c>
      <c r="V144" s="63">
        <f>SUM(V140:V143)+1</f>
        <v>306.14099999999996</v>
      </c>
      <c r="W144" s="63">
        <f t="shared" ref="W144" si="87">SUM(W140:W143)</f>
        <v>276.34200000000004</v>
      </c>
      <c r="X144" s="63"/>
      <c r="Y144" s="63">
        <f t="shared" ref="Y144" si="88">SUM(Y140:Y143)</f>
        <v>92.542999999999935</v>
      </c>
      <c r="Z144" s="63">
        <f>SUM(Z140:Z143)+1</f>
        <v>262.8</v>
      </c>
      <c r="AA144" s="63">
        <f t="shared" ref="AA144:AC144" si="89">SUM(AA140:AA143)</f>
        <v>239.79999999999998</v>
      </c>
      <c r="AB144" s="63"/>
      <c r="AC144" s="63">
        <f t="shared" si="89"/>
        <v>224.10000000000002</v>
      </c>
    </row>
    <row r="145" spans="2:29" x14ac:dyDescent="0.25">
      <c r="B145" s="41" t="s">
        <v>153</v>
      </c>
      <c r="C145" s="42">
        <f t="shared" ref="C145" si="90">C140/C94</f>
        <v>6.5064229492879086E-2</v>
      </c>
      <c r="D145" s="43"/>
      <c r="E145" s="43">
        <f>E140/E94</f>
        <v>6.9951680467870439E-2</v>
      </c>
      <c r="F145" s="43">
        <f>F140/F94</f>
        <v>7.4313432328112383E-2</v>
      </c>
      <c r="G145" s="43">
        <f t="shared" ref="G145" si="91">G140/G94</f>
        <v>8.3664019412633336E-2</v>
      </c>
      <c r="H145" s="43"/>
      <c r="I145" s="43">
        <f>I140/I94</f>
        <v>0.1010483088372946</v>
      </c>
      <c r="J145" s="43">
        <f>J140/J94</f>
        <v>0.10723705312864758</v>
      </c>
      <c r="K145" s="43">
        <f t="shared" ref="K145" si="92">K140/K94</f>
        <v>0.10728243067786268</v>
      </c>
      <c r="L145" s="43"/>
      <c r="M145" s="43">
        <f>M140/M94</f>
        <v>0.10937635853456122</v>
      </c>
      <c r="N145" s="44">
        <f>N140/N94</f>
        <v>0.11010803786679481</v>
      </c>
      <c r="O145" s="44">
        <f t="shared" ref="O145:AC145" si="93">O140/O94</f>
        <v>0.10684997935019966</v>
      </c>
      <c r="P145" s="43"/>
      <c r="Q145" s="44">
        <f t="shared" si="93"/>
        <v>0.10150089722606088</v>
      </c>
      <c r="R145" s="44">
        <f t="shared" si="93"/>
        <v>9.4663496448435344E-2</v>
      </c>
      <c r="S145" s="44">
        <f t="shared" si="93"/>
        <v>8.3612209321632255E-2</v>
      </c>
      <c r="T145" s="43"/>
      <c r="U145" s="44">
        <f t="shared" si="93"/>
        <v>8.0454608772605463E-2</v>
      </c>
      <c r="V145" s="44">
        <f t="shared" si="93"/>
        <v>7.5870393158785063E-2</v>
      </c>
      <c r="W145" s="44">
        <f t="shared" si="93"/>
        <v>7.3277135769297869E-2</v>
      </c>
      <c r="X145" s="44"/>
      <c r="Y145" s="44">
        <f t="shared" si="93"/>
        <v>1.9872378559021235E-2</v>
      </c>
      <c r="Z145" s="44">
        <f t="shared" si="93"/>
        <v>8.4172572423225164E-2</v>
      </c>
      <c r="AA145" s="44">
        <f t="shared" si="93"/>
        <v>8.3801087528503765E-2</v>
      </c>
      <c r="AB145" s="44"/>
      <c r="AC145" s="44">
        <f t="shared" si="93"/>
        <v>9.147579008408234E-2</v>
      </c>
    </row>
    <row r="146" spans="2:29" x14ac:dyDescent="0.25">
      <c r="B146" s="41" t="s">
        <v>154</v>
      </c>
      <c r="C146" s="42">
        <f t="shared" ref="C146" si="94">C144/C94</f>
        <v>0.10358332960273096</v>
      </c>
      <c r="D146" s="43"/>
      <c r="E146" s="43">
        <f>E144/E94</f>
        <v>0.10959548700860534</v>
      </c>
      <c r="F146" s="43">
        <f>F144/F94</f>
        <v>0.11234978246581058</v>
      </c>
      <c r="G146" s="43">
        <f t="shared" ref="G146" si="95">G144/G94</f>
        <v>0.12028744992503576</v>
      </c>
      <c r="H146" s="43"/>
      <c r="I146" s="43">
        <f>I144/I94</f>
        <v>0.1355232040589433</v>
      </c>
      <c r="J146" s="43">
        <f>J144/J94</f>
        <v>0.1430786521172083</v>
      </c>
      <c r="K146" s="43">
        <f t="shared" ref="K146" si="96">K144/K94</f>
        <v>0.14383573496484658</v>
      </c>
      <c r="L146" s="43"/>
      <c r="M146" s="43">
        <f>M144/M94</f>
        <v>0.14438067761586723</v>
      </c>
      <c r="N146" s="44">
        <f>N144/N94</f>
        <v>0.14483759590422748</v>
      </c>
      <c r="O146" s="44">
        <f t="shared" ref="O146:AC146" si="97">O144/O94</f>
        <v>0.14161597125691652</v>
      </c>
      <c r="P146" s="43"/>
      <c r="Q146" s="44">
        <f t="shared" si="97"/>
        <v>0.13759619852779698</v>
      </c>
      <c r="R146" s="44">
        <f t="shared" si="97"/>
        <v>0.12970531657542081</v>
      </c>
      <c r="S146" s="44">
        <f t="shared" si="97"/>
        <v>0.11930254261037854</v>
      </c>
      <c r="T146" s="43"/>
      <c r="U146" s="44">
        <f t="shared" si="97"/>
        <v>0.11159219593736426</v>
      </c>
      <c r="V146" s="44">
        <f t="shared" si="97"/>
        <v>0.10455988778309101</v>
      </c>
      <c r="W146" s="44">
        <f t="shared" si="97"/>
        <v>9.9583707511283023E-2</v>
      </c>
      <c r="X146" s="44"/>
      <c r="Y146" s="44">
        <f t="shared" si="97"/>
        <v>0.11116783709046171</v>
      </c>
      <c r="Z146" s="44">
        <f t="shared" si="97"/>
        <v>0.10891458411040657</v>
      </c>
      <c r="AA146" s="44">
        <f t="shared" si="97"/>
        <v>0.10515699000175406</v>
      </c>
      <c r="AB146" s="44"/>
      <c r="AC146" s="44">
        <f t="shared" si="97"/>
        <v>0.10829225862568861</v>
      </c>
    </row>
    <row r="147" spans="2:29" x14ac:dyDescent="0.25">
      <c r="C147" s="36"/>
    </row>
    <row r="148" spans="2:29" x14ac:dyDescent="0.25">
      <c r="C148" s="36"/>
    </row>
    <row r="149" spans="2:29" ht="30" x14ac:dyDescent="0.25">
      <c r="B149" s="18" t="s">
        <v>155</v>
      </c>
      <c r="C149" s="53" t="s">
        <v>327</v>
      </c>
      <c r="D149" s="54"/>
      <c r="E149" s="54" t="s">
        <v>192</v>
      </c>
      <c r="F149" s="54" t="s">
        <v>193</v>
      </c>
      <c r="G149" s="54" t="s">
        <v>194</v>
      </c>
      <c r="H149" s="54"/>
      <c r="I149" s="54" t="s">
        <v>195</v>
      </c>
      <c r="J149" s="54" t="s">
        <v>196</v>
      </c>
      <c r="K149" s="54" t="s">
        <v>194</v>
      </c>
      <c r="L149" s="54"/>
      <c r="M149" s="54" t="s">
        <v>197</v>
      </c>
      <c r="N149" s="54" t="s">
        <v>198</v>
      </c>
      <c r="O149" s="54" t="s">
        <v>199</v>
      </c>
      <c r="P149" s="55"/>
      <c r="Q149" s="54" t="s">
        <v>200</v>
      </c>
      <c r="R149" s="54" t="s">
        <v>201</v>
      </c>
      <c r="S149" s="54" t="s">
        <v>202</v>
      </c>
      <c r="T149" s="55"/>
      <c r="U149" s="54" t="s">
        <v>203</v>
      </c>
      <c r="V149" s="54" t="s">
        <v>204</v>
      </c>
      <c r="W149" s="54" t="s">
        <v>205</v>
      </c>
      <c r="X149" s="55"/>
      <c r="Y149" s="54" t="s">
        <v>206</v>
      </c>
      <c r="Z149" s="54" t="s">
        <v>207</v>
      </c>
      <c r="AA149" s="54" t="s">
        <v>208</v>
      </c>
      <c r="AB149" s="55"/>
      <c r="AC149" s="54" t="s">
        <v>209</v>
      </c>
    </row>
    <row r="150" spans="2:29" x14ac:dyDescent="0.25">
      <c r="B150" s="2" t="s">
        <v>156</v>
      </c>
      <c r="C150" s="64">
        <f t="shared" ref="C150" si="98">C96</f>
        <v>1103.3539999999998</v>
      </c>
      <c r="D150" s="45"/>
      <c r="E150" s="45">
        <f>E96</f>
        <v>1108.355</v>
      </c>
      <c r="F150" s="45">
        <f>F96</f>
        <v>1118.595</v>
      </c>
      <c r="G150" s="45">
        <f t="shared" ref="G150" si="99">G96</f>
        <v>1148.2829999999999</v>
      </c>
      <c r="H150" s="45"/>
      <c r="I150" s="45">
        <f>I96</f>
        <v>1164.8319999999999</v>
      </c>
      <c r="J150" s="45">
        <f>J96</f>
        <v>1146.5229999999999</v>
      </c>
      <c r="K150" s="45">
        <f t="shared" ref="K150" si="100">K96</f>
        <v>1094.962</v>
      </c>
      <c r="L150" s="45"/>
      <c r="M150" s="45">
        <f>M96</f>
        <v>1015.6250000000005</v>
      </c>
      <c r="N150" s="65">
        <f>N96</f>
        <v>999.89100000000008</v>
      </c>
      <c r="O150" s="65">
        <f t="shared" ref="O150:AC150" si="101">O96</f>
        <v>954.20100000000014</v>
      </c>
      <c r="P150" s="45"/>
      <c r="Q150" s="65">
        <f t="shared" si="101"/>
        <v>922.07399999999984</v>
      </c>
      <c r="R150" s="65">
        <f t="shared" si="101"/>
        <v>882.86599999999999</v>
      </c>
      <c r="S150" s="65">
        <f t="shared" si="101"/>
        <v>839.34099999999989</v>
      </c>
      <c r="T150" s="45"/>
      <c r="U150" s="65">
        <f t="shared" si="101"/>
        <v>788.08899999999971</v>
      </c>
      <c r="V150" s="65">
        <f t="shared" si="101"/>
        <v>745.91699999999969</v>
      </c>
      <c r="W150" s="65">
        <f t="shared" si="101"/>
        <v>703.70999999999981</v>
      </c>
      <c r="X150" s="65"/>
      <c r="Y150" s="65">
        <f t="shared" si="101"/>
        <v>166.45699999999994</v>
      </c>
      <c r="Z150" s="65">
        <f t="shared" si="101"/>
        <v>612.20000000000005</v>
      </c>
      <c r="AA150" s="65">
        <f t="shared" si="101"/>
        <v>587.5</v>
      </c>
      <c r="AB150" s="65"/>
      <c r="AC150" s="65">
        <f t="shared" si="101"/>
        <v>571.29999999999995</v>
      </c>
    </row>
    <row r="151" spans="2:29" x14ac:dyDescent="0.25">
      <c r="B151" s="2" t="s">
        <v>116</v>
      </c>
      <c r="C151" s="64">
        <f t="shared" ref="C151" si="102">C94</f>
        <v>4355.8649999999998</v>
      </c>
      <c r="D151" s="45"/>
      <c r="E151" s="45">
        <f>E94</f>
        <v>4460.7219999999998</v>
      </c>
      <c r="F151" s="45">
        <f>F94</f>
        <v>4380.2309999999998</v>
      </c>
      <c r="G151" s="45">
        <f t="shared" ref="G151" si="103">G94</f>
        <v>4342.7390000000005</v>
      </c>
      <c r="H151" s="45"/>
      <c r="I151" s="45">
        <f>I94</f>
        <v>4187.8879999999999</v>
      </c>
      <c r="J151" s="45">
        <f>J94</f>
        <v>4059.1660000000002</v>
      </c>
      <c r="K151" s="45">
        <f t="shared" ref="K151" si="104">K94</f>
        <v>3871.7430000000004</v>
      </c>
      <c r="L151" s="45"/>
      <c r="M151" s="45">
        <f>M94</f>
        <v>3542.42</v>
      </c>
      <c r="N151" s="65">
        <f>N94</f>
        <v>3455.27</v>
      </c>
      <c r="O151" s="65">
        <f t="shared" ref="O151:AC151" si="105">O94</f>
        <v>3336.5940000000001</v>
      </c>
      <c r="P151" s="45"/>
      <c r="Q151" s="65">
        <f t="shared" si="105"/>
        <v>3296.828</v>
      </c>
      <c r="R151" s="65">
        <f t="shared" si="105"/>
        <v>3281.7930000000001</v>
      </c>
      <c r="S151" s="65">
        <f t="shared" si="105"/>
        <v>3222.1610000000001</v>
      </c>
      <c r="T151" s="45"/>
      <c r="U151" s="65">
        <f t="shared" si="105"/>
        <v>3050.9750000000004</v>
      </c>
      <c r="V151" s="65">
        <f t="shared" si="105"/>
        <v>2927.9009999999998</v>
      </c>
      <c r="W151" s="65">
        <f t="shared" si="105"/>
        <v>2774.9719999999998</v>
      </c>
      <c r="X151" s="65"/>
      <c r="Y151" s="65">
        <f t="shared" si="105"/>
        <v>832.46199999999999</v>
      </c>
      <c r="Z151" s="65">
        <f t="shared" si="105"/>
        <v>2412.9</v>
      </c>
      <c r="AA151" s="65">
        <f t="shared" si="105"/>
        <v>2280.4</v>
      </c>
      <c r="AB151" s="65"/>
      <c r="AC151" s="65">
        <f t="shared" si="105"/>
        <v>2069.4</v>
      </c>
    </row>
    <row r="152" spans="2:29" x14ac:dyDescent="0.25">
      <c r="B152" s="38" t="s">
        <v>157</v>
      </c>
      <c r="C152" s="46">
        <f t="shared" ref="C152" si="106">C150/C151</f>
        <v>0.25330307527896295</v>
      </c>
      <c r="D152" s="47"/>
      <c r="E152" s="47">
        <f>E150/E151</f>
        <v>0.24846986653730049</v>
      </c>
      <c r="F152" s="47">
        <f>F150/F151</f>
        <v>0.25537351797199737</v>
      </c>
      <c r="G152" s="47">
        <f t="shared" ref="G152" si="107">G150/G151</f>
        <v>0.26441446285397296</v>
      </c>
      <c r="H152" s="47"/>
      <c r="I152" s="47">
        <f>I150/I151</f>
        <v>0.27814306399789102</v>
      </c>
      <c r="J152" s="47">
        <f>J150/J151</f>
        <v>0.28245284868862219</v>
      </c>
      <c r="K152" s="47">
        <f t="shared" ref="K152" si="108">K150/K151</f>
        <v>0.28280854385221332</v>
      </c>
      <c r="L152" s="47"/>
      <c r="M152" s="47">
        <f>M150/M151</f>
        <v>0.28670372231412439</v>
      </c>
      <c r="N152" s="48">
        <f>N150/N151</f>
        <v>0.28938143763005497</v>
      </c>
      <c r="O152" s="48">
        <f t="shared" ref="O152:AC152" si="109">O150/O151</f>
        <v>0.28598055382225113</v>
      </c>
      <c r="P152" s="47"/>
      <c r="Q152" s="48">
        <f t="shared" si="109"/>
        <v>0.27968520044115125</v>
      </c>
      <c r="R152" s="48">
        <f t="shared" si="109"/>
        <v>0.26901940494114041</v>
      </c>
      <c r="S152" s="48">
        <f t="shared" si="109"/>
        <v>0.26049008724269207</v>
      </c>
      <c r="T152" s="47"/>
      <c r="U152" s="48">
        <f t="shared" si="109"/>
        <v>0.25830726243250096</v>
      </c>
      <c r="V152" s="48">
        <f t="shared" si="109"/>
        <v>0.25476168763902868</v>
      </c>
      <c r="W152" s="48">
        <f t="shared" si="109"/>
        <v>0.25359174795277212</v>
      </c>
      <c r="X152" s="48"/>
      <c r="Y152" s="48">
        <f t="shared" si="109"/>
        <v>0.19995747553642082</v>
      </c>
      <c r="Z152" s="48">
        <f t="shared" si="109"/>
        <v>0.25371959053421195</v>
      </c>
      <c r="AA152" s="48">
        <f t="shared" si="109"/>
        <v>0.25763024030871778</v>
      </c>
      <c r="AB152" s="48"/>
      <c r="AC152" s="48">
        <f t="shared" si="109"/>
        <v>0.27607035855803613</v>
      </c>
    </row>
    <row r="153" spans="2:29" x14ac:dyDescent="0.25">
      <c r="C153" s="36"/>
    </row>
    <row r="154" spans="2:29" x14ac:dyDescent="0.25">
      <c r="C154" s="36"/>
    </row>
    <row r="155" spans="2:29" ht="30" x14ac:dyDescent="0.25">
      <c r="B155" s="18" t="s">
        <v>44</v>
      </c>
      <c r="C155" s="53" t="s">
        <v>327</v>
      </c>
      <c r="D155" s="54"/>
      <c r="E155" s="54" t="s">
        <v>192</v>
      </c>
      <c r="F155" s="54" t="s">
        <v>193</v>
      </c>
      <c r="G155" s="54" t="s">
        <v>194</v>
      </c>
      <c r="H155" s="54"/>
      <c r="I155" s="54" t="s">
        <v>195</v>
      </c>
      <c r="J155" s="54" t="s">
        <v>196</v>
      </c>
      <c r="K155" s="54" t="s">
        <v>194</v>
      </c>
      <c r="L155" s="54"/>
      <c r="M155" s="54" t="s">
        <v>197</v>
      </c>
      <c r="N155" s="54" t="s">
        <v>198</v>
      </c>
      <c r="O155" s="54" t="s">
        <v>199</v>
      </c>
      <c r="P155" s="55"/>
      <c r="Q155" s="54" t="s">
        <v>200</v>
      </c>
      <c r="R155" s="54" t="s">
        <v>201</v>
      </c>
      <c r="S155" s="54" t="s">
        <v>202</v>
      </c>
      <c r="T155" s="55"/>
      <c r="U155" s="54" t="s">
        <v>203</v>
      </c>
      <c r="V155" s="54" t="s">
        <v>204</v>
      </c>
      <c r="W155" s="54" t="s">
        <v>205</v>
      </c>
      <c r="X155" s="55"/>
      <c r="Y155" s="54" t="s">
        <v>206</v>
      </c>
      <c r="Z155" s="54" t="s">
        <v>207</v>
      </c>
      <c r="AA155" s="54" t="s">
        <v>208</v>
      </c>
      <c r="AB155" s="55"/>
      <c r="AC155" s="54" t="s">
        <v>209</v>
      </c>
    </row>
    <row r="156" spans="2:29" x14ac:dyDescent="0.25">
      <c r="B156" s="2" t="s">
        <v>127</v>
      </c>
      <c r="C156" s="51">
        <f t="shared" ref="C156" si="110">C107</f>
        <v>246.64699999999968</v>
      </c>
      <c r="D156" s="37"/>
      <c r="E156" s="37">
        <f>E107</f>
        <v>265.67899999999997</v>
      </c>
      <c r="F156" s="37">
        <f>F107</f>
        <v>294.10699999999997</v>
      </c>
      <c r="G156" s="37">
        <f t="shared" ref="G156" si="111">G107</f>
        <v>335.73899999999992</v>
      </c>
      <c r="H156" s="37"/>
      <c r="I156" s="37">
        <f>I107</f>
        <v>411.36099999999999</v>
      </c>
      <c r="J156" s="37">
        <f>J107</f>
        <v>395.16699999999992</v>
      </c>
      <c r="K156" s="37">
        <f t="shared" ref="K156" si="112">K107</f>
        <v>372.04900000000015</v>
      </c>
      <c r="L156" s="37"/>
      <c r="M156" s="37">
        <f>M107</f>
        <v>351.05900000000037</v>
      </c>
      <c r="N156" s="61">
        <f>N107</f>
        <v>362.04400000000004</v>
      </c>
      <c r="O156" s="61">
        <f t="shared" ref="O156:S156" si="113">O107</f>
        <v>345.36100000000005</v>
      </c>
      <c r="P156" s="37"/>
      <c r="Q156" s="61">
        <f t="shared" si="113"/>
        <v>312.05399999999986</v>
      </c>
      <c r="R156" s="61">
        <f t="shared" si="113"/>
        <v>287.04700000000003</v>
      </c>
      <c r="S156" s="61">
        <f t="shared" si="113"/>
        <v>235.61299999999989</v>
      </c>
      <c r="T156" s="37"/>
      <c r="U156" s="61">
        <f>U107</f>
        <v>208.38599999999997</v>
      </c>
      <c r="V156" s="61">
        <f t="shared" ref="V156:AC156" si="114">V107</f>
        <v>191.10899999999992</v>
      </c>
      <c r="W156" s="61">
        <f t="shared" si="114"/>
        <v>178.77700000000002</v>
      </c>
      <c r="X156" s="61"/>
      <c r="Y156" s="61">
        <f t="shared" si="114"/>
        <v>8.97999999999994</v>
      </c>
      <c r="Z156" s="61">
        <f t="shared" si="114"/>
        <v>181.2</v>
      </c>
      <c r="AA156" s="61">
        <f t="shared" si="114"/>
        <v>172.4</v>
      </c>
      <c r="AB156" s="61"/>
      <c r="AC156" s="61">
        <f t="shared" si="114"/>
        <v>175</v>
      </c>
    </row>
    <row r="157" spans="2:29" x14ac:dyDescent="0.25">
      <c r="B157" s="2" t="s">
        <v>158</v>
      </c>
      <c r="C157" s="51">
        <f>C67-G67+D67</f>
        <v>61.121456299999998</v>
      </c>
      <c r="D157" s="37"/>
      <c r="E157" s="37">
        <f>E67-I67+H67</f>
        <v>51.0892427</v>
      </c>
      <c r="F157" s="37">
        <f>F67-J67+H67</f>
        <v>40.491905599999996</v>
      </c>
      <c r="G157" s="37">
        <f>G67-K67+H67</f>
        <v>31.786567100000003</v>
      </c>
      <c r="H157" s="37"/>
      <c r="I157" s="37">
        <f>I67-M67+L67</f>
        <v>18.609369600000001</v>
      </c>
      <c r="J157" s="37">
        <f>J67-N67+L67</f>
        <v>16.72</v>
      </c>
      <c r="K157" s="37">
        <f>K67-O67+L67</f>
        <v>15.956</v>
      </c>
      <c r="L157" s="37"/>
      <c r="M157" s="37">
        <f>M67-Q67+P67</f>
        <v>17.053630400000003</v>
      </c>
      <c r="N157" s="37">
        <f>N67-R67+P67</f>
        <v>17.343</v>
      </c>
      <c r="O157" s="37">
        <f>O67-S67+P67</f>
        <v>21.038</v>
      </c>
      <c r="P157" s="37"/>
      <c r="Q157" s="37">
        <f>Q67-U67+T67</f>
        <v>24.3363649</v>
      </c>
      <c r="R157" s="37">
        <f>R67-V67+T67</f>
        <v>26.080364899999999</v>
      </c>
      <c r="S157" s="37">
        <f>S67-W67+T67</f>
        <v>24.821364899999999</v>
      </c>
      <c r="T157" s="37"/>
      <c r="U157" s="37">
        <f>U67-Y67+X67</f>
        <v>21.266999999999996</v>
      </c>
      <c r="V157" s="37">
        <f>V67-Z67+X67</f>
        <v>18.759</v>
      </c>
      <c r="W157" s="37">
        <f>W67-AA67+X67</f>
        <v>15.308999999999999</v>
      </c>
      <c r="X157" s="37"/>
      <c r="Y157" s="37">
        <f>Y67-AC67+AB67</f>
        <v>10.759</v>
      </c>
      <c r="Z157" s="37">
        <v>9.1519999999999992</v>
      </c>
      <c r="AA157" s="37">
        <v>8.0860000000000003</v>
      </c>
      <c r="AB157" s="37"/>
      <c r="AC157" s="37">
        <v>8.6980000000000004</v>
      </c>
    </row>
    <row r="158" spans="2:29" x14ac:dyDescent="0.25">
      <c r="B158" s="2" t="s">
        <v>159</v>
      </c>
      <c r="C158" s="51">
        <f t="shared" ref="C158" si="115">SUM(C156:C157)</f>
        <v>307.76845629999968</v>
      </c>
      <c r="D158" s="37"/>
      <c r="E158" s="37">
        <f>SUM(E156:E157)</f>
        <v>316.76824269999997</v>
      </c>
      <c r="F158" s="37">
        <f>SUM(F156:F157)</f>
        <v>334.59890559999997</v>
      </c>
      <c r="G158" s="37">
        <f t="shared" ref="G158" si="116">SUM(G156:G157)</f>
        <v>367.52556709999993</v>
      </c>
      <c r="H158" s="37"/>
      <c r="I158" s="37">
        <f>SUM(I156:I157)</f>
        <v>429.97036959999997</v>
      </c>
      <c r="J158" s="37">
        <f>SUM(J156:J157)</f>
        <v>411.88699999999994</v>
      </c>
      <c r="K158" s="37">
        <f t="shared" ref="K158" si="117">SUM(K156:K157)</f>
        <v>388.00500000000017</v>
      </c>
      <c r="L158" s="37"/>
      <c r="M158" s="37">
        <f>SUM(M156:M157)</f>
        <v>368.1126304000004</v>
      </c>
      <c r="N158" s="61">
        <f>SUM(N156:N157)</f>
        <v>379.38700000000006</v>
      </c>
      <c r="O158" s="61">
        <f t="shared" ref="O158:AC158" si="118">SUM(O156:O157)</f>
        <v>366.39900000000006</v>
      </c>
      <c r="P158" s="37"/>
      <c r="Q158" s="61">
        <f t="shared" si="118"/>
        <v>336.39036489999984</v>
      </c>
      <c r="R158" s="61">
        <f t="shared" si="118"/>
        <v>313.12736490000003</v>
      </c>
      <c r="S158" s="61">
        <f t="shared" si="118"/>
        <v>260.43436489999988</v>
      </c>
      <c r="T158" s="37"/>
      <c r="U158" s="61">
        <f t="shared" si="118"/>
        <v>229.65299999999996</v>
      </c>
      <c r="V158" s="61">
        <f t="shared" si="118"/>
        <v>209.86799999999994</v>
      </c>
      <c r="W158" s="61">
        <f t="shared" si="118"/>
        <v>194.08600000000001</v>
      </c>
      <c r="X158" s="61"/>
      <c r="Y158" s="61">
        <f t="shared" si="118"/>
        <v>19.73899999999994</v>
      </c>
      <c r="Z158" s="61">
        <f t="shared" si="118"/>
        <v>190.35199999999998</v>
      </c>
      <c r="AA158" s="61">
        <f t="shared" si="118"/>
        <v>180.48600000000002</v>
      </c>
      <c r="AB158" s="61"/>
      <c r="AC158" s="61">
        <f t="shared" si="118"/>
        <v>183.69800000000001</v>
      </c>
    </row>
    <row r="159" spans="2:29" x14ac:dyDescent="0.25">
      <c r="C159" s="51"/>
      <c r="D159" s="37"/>
      <c r="E159" s="37"/>
      <c r="F159" s="37"/>
      <c r="G159" s="37"/>
      <c r="H159" s="37"/>
      <c r="I159" s="37"/>
      <c r="J159" s="37"/>
      <c r="K159" s="37"/>
      <c r="L159" s="37"/>
      <c r="M159" s="37"/>
      <c r="N159" s="61"/>
      <c r="O159" s="61"/>
      <c r="P159" s="37"/>
      <c r="Q159" s="61"/>
      <c r="R159" s="61"/>
      <c r="S159" s="61"/>
      <c r="T159" s="37"/>
      <c r="U159" s="61"/>
      <c r="V159" s="61"/>
      <c r="W159" s="61"/>
      <c r="X159" s="61"/>
      <c r="Y159" s="61"/>
      <c r="Z159" s="61"/>
      <c r="AA159" s="61"/>
      <c r="AB159" s="61"/>
      <c r="AC159" s="61"/>
    </row>
    <row r="160" spans="2:29" x14ac:dyDescent="0.25">
      <c r="B160" s="2" t="s">
        <v>158</v>
      </c>
      <c r="C160" s="51">
        <f t="shared" ref="C160" si="119">C157</f>
        <v>61.121456299999998</v>
      </c>
      <c r="D160" s="37"/>
      <c r="E160" s="37">
        <f>E157</f>
        <v>51.0892427</v>
      </c>
      <c r="F160" s="37">
        <f>F157</f>
        <v>40.491905599999996</v>
      </c>
      <c r="G160" s="37">
        <f t="shared" ref="G160" si="120">G157</f>
        <v>31.786567100000003</v>
      </c>
      <c r="H160" s="37"/>
      <c r="I160" s="37">
        <f>I157</f>
        <v>18.609369600000001</v>
      </c>
      <c r="J160" s="37">
        <f>J157</f>
        <v>16.72</v>
      </c>
      <c r="K160" s="37">
        <f t="shared" ref="K160" si="121">K157</f>
        <v>15.956</v>
      </c>
      <c r="L160" s="37"/>
      <c r="M160" s="37">
        <f>M157</f>
        <v>17.053630400000003</v>
      </c>
      <c r="N160" s="61">
        <f>N157</f>
        <v>17.343</v>
      </c>
      <c r="O160" s="61">
        <f t="shared" ref="O160:AC160" si="122">O157</f>
        <v>21.038</v>
      </c>
      <c r="P160" s="61"/>
      <c r="Q160" s="61">
        <f t="shared" si="122"/>
        <v>24.3363649</v>
      </c>
      <c r="R160" s="61">
        <f t="shared" si="122"/>
        <v>26.080364899999999</v>
      </c>
      <c r="S160" s="61">
        <f t="shared" si="122"/>
        <v>24.821364899999999</v>
      </c>
      <c r="T160" s="37"/>
      <c r="U160" s="61">
        <f t="shared" si="122"/>
        <v>21.266999999999996</v>
      </c>
      <c r="V160" s="61">
        <f t="shared" si="122"/>
        <v>18.759</v>
      </c>
      <c r="W160" s="61">
        <f t="shared" si="122"/>
        <v>15.308999999999999</v>
      </c>
      <c r="X160" s="61"/>
      <c r="Y160" s="61">
        <f t="shared" si="122"/>
        <v>10.759</v>
      </c>
      <c r="Z160" s="61">
        <f t="shared" si="122"/>
        <v>9.1519999999999992</v>
      </c>
      <c r="AA160" s="61">
        <f t="shared" si="122"/>
        <v>8.0860000000000003</v>
      </c>
      <c r="AB160" s="61"/>
      <c r="AC160" s="61">
        <f t="shared" si="122"/>
        <v>8.6980000000000004</v>
      </c>
    </row>
    <row r="161" spans="2:29" x14ac:dyDescent="0.25">
      <c r="B161" s="38" t="s">
        <v>44</v>
      </c>
      <c r="C161" s="52">
        <f>C158/C160</f>
        <v>5.0353586928523448</v>
      </c>
      <c r="D161" s="50"/>
      <c r="E161" s="50">
        <f>E158/E160</f>
        <v>6.2002923895366324</v>
      </c>
      <c r="F161" s="50">
        <f>F158/F160</f>
        <v>8.2633529008326043</v>
      </c>
      <c r="G161" s="50">
        <f t="shared" ref="G161" si="123">G158/G160</f>
        <v>11.562291893420598</v>
      </c>
      <c r="H161" s="50"/>
      <c r="I161" s="50">
        <f>I158/I160</f>
        <v>23.10504755625897</v>
      </c>
      <c r="J161" s="50">
        <f>J158/J160</f>
        <v>24.634389952153107</v>
      </c>
      <c r="K161" s="50">
        <f t="shared" ref="K161" si="124">K158/K160</f>
        <v>24.317184758084743</v>
      </c>
      <c r="L161" s="50"/>
      <c r="M161" s="50">
        <f>M158/M160</f>
        <v>21.585587453566504</v>
      </c>
      <c r="N161" s="50">
        <f>N158/N160</f>
        <v>21.875511733840746</v>
      </c>
      <c r="O161" s="50">
        <f t="shared" ref="O161" si="125">O158/O160</f>
        <v>17.41605665937827</v>
      </c>
      <c r="P161" s="50"/>
      <c r="Q161" s="50">
        <f t="shared" ref="Q161:AC161" si="126">Q158/Q160</f>
        <v>13.822539491097121</v>
      </c>
      <c r="R161" s="50">
        <f t="shared" si="126"/>
        <v>12.006249379585944</v>
      </c>
      <c r="S161" s="50">
        <f t="shared" si="126"/>
        <v>10.492346651734687</v>
      </c>
      <c r="T161" s="50"/>
      <c r="U161" s="50">
        <f t="shared" si="126"/>
        <v>10.798561151079136</v>
      </c>
      <c r="V161" s="50">
        <f t="shared" si="126"/>
        <v>11.187589956820723</v>
      </c>
      <c r="W161" s="50">
        <f t="shared" si="126"/>
        <v>12.677901887778432</v>
      </c>
      <c r="X161" s="50"/>
      <c r="Y161" s="50">
        <f t="shared" si="126"/>
        <v>1.834650060414531</v>
      </c>
      <c r="Z161" s="50">
        <f t="shared" si="126"/>
        <v>20.798951048951047</v>
      </c>
      <c r="AA161" s="50">
        <f t="shared" si="126"/>
        <v>22.32080138511007</v>
      </c>
      <c r="AB161" s="50"/>
      <c r="AC161" s="50">
        <f t="shared" si="126"/>
        <v>21.119567716716485</v>
      </c>
    </row>
    <row r="162" spans="2:29" x14ac:dyDescent="0.25">
      <c r="C162" s="36"/>
    </row>
    <row r="163" spans="2:29" x14ac:dyDescent="0.25">
      <c r="C163" s="36"/>
    </row>
    <row r="164" spans="2:29" ht="30" x14ac:dyDescent="0.25">
      <c r="B164" s="18" t="s">
        <v>74</v>
      </c>
      <c r="C164" s="53" t="s">
        <v>327</v>
      </c>
      <c r="D164" s="54"/>
      <c r="E164" s="54" t="s">
        <v>192</v>
      </c>
      <c r="F164" s="54" t="s">
        <v>193</v>
      </c>
      <c r="G164" s="54" t="s">
        <v>194</v>
      </c>
      <c r="H164" s="54"/>
      <c r="I164" s="54" t="s">
        <v>195</v>
      </c>
      <c r="J164" s="54" t="s">
        <v>196</v>
      </c>
      <c r="K164" s="54" t="s">
        <v>194</v>
      </c>
      <c r="L164" s="54"/>
      <c r="M164" s="54" t="s">
        <v>197</v>
      </c>
      <c r="N164" s="54" t="s">
        <v>198</v>
      </c>
      <c r="O164" s="54" t="s">
        <v>199</v>
      </c>
      <c r="P164" s="55"/>
      <c r="Q164" s="54" t="s">
        <v>200</v>
      </c>
      <c r="R164" s="54" t="s">
        <v>201</v>
      </c>
      <c r="S164" s="54" t="s">
        <v>202</v>
      </c>
      <c r="T164" s="55"/>
      <c r="U164" s="54" t="s">
        <v>203</v>
      </c>
      <c r="V164" s="54" t="s">
        <v>204</v>
      </c>
      <c r="W164" s="54" t="s">
        <v>205</v>
      </c>
      <c r="X164" s="55"/>
      <c r="Y164" s="54" t="s">
        <v>206</v>
      </c>
      <c r="Z164" s="54" t="s">
        <v>207</v>
      </c>
      <c r="AA164" s="54" t="s">
        <v>208</v>
      </c>
      <c r="AB164" s="55"/>
      <c r="AC164" s="54" t="s">
        <v>209</v>
      </c>
    </row>
    <row r="165" spans="2:29" x14ac:dyDescent="0.25">
      <c r="B165" s="2" t="s">
        <v>160</v>
      </c>
      <c r="C165" s="51">
        <f>C104</f>
        <v>283.41099999999972</v>
      </c>
      <c r="D165" s="37"/>
      <c r="E165" s="37">
        <f>E104</f>
        <v>312.03499999999997</v>
      </c>
      <c r="F165" s="37">
        <f>F104</f>
        <v>325.51</v>
      </c>
      <c r="G165" s="37">
        <f>G104</f>
        <v>363.3309999999999</v>
      </c>
      <c r="H165" s="37"/>
      <c r="I165" s="37">
        <f>I104</f>
        <v>423.17899999999997</v>
      </c>
      <c r="J165" s="37">
        <f>J104</f>
        <v>435.29299999999989</v>
      </c>
      <c r="K165" s="37">
        <f>K104</f>
        <v>415.37000000000012</v>
      </c>
      <c r="L165" s="37"/>
      <c r="M165" s="37">
        <f>M104</f>
        <v>387.45700000000039</v>
      </c>
      <c r="N165" s="61">
        <f>N104</f>
        <v>380.45300000000009</v>
      </c>
      <c r="O165" s="61">
        <f>O104</f>
        <v>356.5150000000001</v>
      </c>
      <c r="P165" s="61"/>
      <c r="Q165" s="61">
        <f>Q104</f>
        <v>334.63099999999986</v>
      </c>
      <c r="R165" s="61">
        <f>R104</f>
        <v>310.666</v>
      </c>
      <c r="S165" s="61">
        <f>S104</f>
        <v>269.41199999999992</v>
      </c>
      <c r="T165" s="61"/>
      <c r="U165" s="61">
        <f>U104</f>
        <v>245.46499999999997</v>
      </c>
      <c r="V165" s="61">
        <f>V104</f>
        <v>222.14099999999993</v>
      </c>
      <c r="W165" s="61">
        <f>W104</f>
        <v>203.34200000000004</v>
      </c>
      <c r="X165" s="61"/>
      <c r="Y165" s="61">
        <f>Y104</f>
        <v>16.542999999999935</v>
      </c>
      <c r="Z165" s="61">
        <f>Z104</f>
        <v>203.1</v>
      </c>
      <c r="AA165" s="61">
        <f>AA104</f>
        <v>191.1</v>
      </c>
      <c r="AB165" s="61"/>
      <c r="AC165" s="61">
        <f>AC104</f>
        <v>189.3</v>
      </c>
    </row>
    <row r="166" spans="2:29" x14ac:dyDescent="0.25">
      <c r="B166" s="2" t="s">
        <v>161</v>
      </c>
      <c r="C166" s="51">
        <f>([1]BR!C87+[1]BR!D87+[1]BR!E87+[1]BR!F87)/4</f>
        <v>2845.0848778749996</v>
      </c>
      <c r="D166" s="37"/>
      <c r="E166" s="37">
        <f>([1]BR!E87+[1]BR!F87+[1]BR!G87+[1]BR!H87)/4</f>
        <v>2880.7144423499999</v>
      </c>
      <c r="F166" s="37">
        <f>([1]BR!F87+[1]BR!G87+[1]BR!H87+[1]BR!I87)/4</f>
        <v>2854.4195488</v>
      </c>
      <c r="G166" s="37">
        <f>([1]BR!G87+[1]BR!H87+[1]BR!I87+[1]BR!J87)/4</f>
        <v>2775.3972125</v>
      </c>
      <c r="H166" s="37"/>
      <c r="I166" s="37">
        <f>([1]BR!I87+[1]BR!J87+[1]BR!K87+[1]BR!L87)/4</f>
        <v>2545.2171351749998</v>
      </c>
      <c r="J166" s="37">
        <f>([1]BR!J87+[1]BR!K87+[1]BR!L87+[1]BR!M87)/4</f>
        <v>2428.1106907499998</v>
      </c>
      <c r="K166" s="37">
        <f>([1]BR!K87+[1]BR!L87+[1]BR!M87+[1]BR!N87)/4</f>
        <v>2319.71397295</v>
      </c>
      <c r="L166" s="37"/>
      <c r="M166" s="37">
        <f>([1]BR!M87+[1]BR!N87+[1]BR!O87+[1]BR!P87)/4</f>
        <v>2271.5556149499998</v>
      </c>
      <c r="N166" s="61">
        <f>([1]BR!N87+[1]BR!O87+[1]BR!P87+[1]BR!Q87)/4</f>
        <v>2262.316462025</v>
      </c>
      <c r="O166" s="61">
        <f>([1]BR!O87+[1]BR!P87+[1]BR!Q87+[1]BR!R87)/4</f>
        <v>2237.1524049250002</v>
      </c>
      <c r="P166" s="61"/>
      <c r="Q166" s="61">
        <f>([1]BR!Q87+[1]BR!R87+[1]BR!S87+[1]BR!T87)/4</f>
        <v>2106.779</v>
      </c>
      <c r="R166" s="61">
        <f>([1]BR!R87+[1]BR!S87+[1]BR!T87+[1]BR!U87)/4</f>
        <v>2055.1932500000003</v>
      </c>
      <c r="S166" s="61">
        <f>([1]BR!S87+[1]BR!T87+[1]BR!U87+[1]BR!V87)/4</f>
        <v>2040.7027499999999</v>
      </c>
      <c r="T166" s="61"/>
      <c r="U166" s="61">
        <f>([1]BR!U87+[1]BR!V87+[1]BR!W87+[1]BR!X87)/4</f>
        <v>1929.5049999999997</v>
      </c>
      <c r="V166" s="61">
        <f>([1]BR!V87+[1]BR!W87+[1]BR!X87+[1]BR!Y87)/4</f>
        <v>1836.6282499999995</v>
      </c>
      <c r="W166" s="61">
        <f>([1]BR!W87+[1]BR!X87+[1]BR!Y87+[1]BR!Z87)/4</f>
        <v>1710.4077499999999</v>
      </c>
      <c r="X166" s="61"/>
      <c r="Y166" s="61">
        <f>([1]BR!Y87+[1]BR!Z87+[1]BR!AA87+[1]BR!AB87)/4</f>
        <v>1501.2287499999998</v>
      </c>
      <c r="Z166" s="61">
        <f>([1]BR!Z87+[1]BR!AA87+[1]BR!AB87+[1]BR!AC87)/4</f>
        <v>1411.8070000000002</v>
      </c>
      <c r="AA166" s="61">
        <v>1346.3320000000001</v>
      </c>
      <c r="AB166" s="61"/>
      <c r="AC166" s="61">
        <v>1303.6999999999998</v>
      </c>
    </row>
    <row r="167" spans="2:29" x14ac:dyDescent="0.25">
      <c r="B167" s="38" t="s">
        <v>162</v>
      </c>
      <c r="C167" s="46">
        <f t="shared" ref="C167" si="127">C165/C166</f>
        <v>9.9614251301943596E-2</v>
      </c>
      <c r="D167" s="47"/>
      <c r="E167" s="47">
        <f>E165/E166</f>
        <v>0.10831861548396003</v>
      </c>
      <c r="F167" s="47">
        <f>F165/F166</f>
        <v>0.11403719545602349</v>
      </c>
      <c r="G167" s="47">
        <f t="shared" ref="G167" si="128">G165/G166</f>
        <v>0.13091135148641356</v>
      </c>
      <c r="H167" s="47"/>
      <c r="I167" s="47">
        <f>I165/I166</f>
        <v>0.16626440005909504</v>
      </c>
      <c r="J167" s="47">
        <f>J165/J166</f>
        <v>0.17927230486578258</v>
      </c>
      <c r="K167" s="47">
        <f t="shared" ref="K167" si="129">K165/K166</f>
        <v>0.17906086907420338</v>
      </c>
      <c r="L167" s="47"/>
      <c r="M167" s="47">
        <f>M165/M166</f>
        <v>0.17056901334486096</v>
      </c>
      <c r="N167" s="48">
        <f>N165/N166</f>
        <v>0.16816966431807534</v>
      </c>
      <c r="O167" s="48">
        <f t="shared" ref="O167:AC167" si="130">O165/O166</f>
        <v>0.15936106955214441</v>
      </c>
      <c r="P167" s="48"/>
      <c r="Q167" s="48">
        <f t="shared" si="130"/>
        <v>0.15883535957022538</v>
      </c>
      <c r="R167" s="48">
        <f t="shared" si="130"/>
        <v>0.15116145403844625</v>
      </c>
      <c r="S167" s="48">
        <f t="shared" si="130"/>
        <v>0.13201922720004172</v>
      </c>
      <c r="T167" s="48"/>
      <c r="U167" s="48">
        <f t="shared" si="130"/>
        <v>0.12721656590679994</v>
      </c>
      <c r="V167" s="48">
        <f t="shared" si="130"/>
        <v>0.120950442747464</v>
      </c>
      <c r="W167" s="48">
        <f t="shared" si="130"/>
        <v>0.11888510210503903</v>
      </c>
      <c r="X167" s="48"/>
      <c r="Y167" s="48">
        <f t="shared" si="130"/>
        <v>1.1019639745108757E-2</v>
      </c>
      <c r="Z167" s="48">
        <f t="shared" si="130"/>
        <v>0.14385819024838378</v>
      </c>
      <c r="AA167" s="48">
        <f t="shared" si="130"/>
        <v>0.14194121509404811</v>
      </c>
      <c r="AB167" s="48"/>
      <c r="AC167" s="48">
        <f t="shared" si="130"/>
        <v>0.14520211705146893</v>
      </c>
    </row>
    <row r="168" spans="2:29" x14ac:dyDescent="0.25">
      <c r="C168" s="36"/>
    </row>
    <row r="169" spans="2:29" x14ac:dyDescent="0.25">
      <c r="C169" s="36"/>
    </row>
    <row r="170" spans="2:29" ht="30" x14ac:dyDescent="0.25">
      <c r="B170" s="18" t="s">
        <v>163</v>
      </c>
      <c r="C170" s="53" t="s">
        <v>327</v>
      </c>
      <c r="D170" s="54"/>
      <c r="E170" s="54" t="s">
        <v>192</v>
      </c>
      <c r="F170" s="54" t="s">
        <v>193</v>
      </c>
      <c r="G170" s="54" t="s">
        <v>194</v>
      </c>
      <c r="H170" s="54"/>
      <c r="I170" s="54" t="s">
        <v>195</v>
      </c>
      <c r="J170" s="54" t="s">
        <v>196</v>
      </c>
      <c r="K170" s="54" t="s">
        <v>194</v>
      </c>
      <c r="L170" s="54"/>
      <c r="M170" s="54" t="s">
        <v>197</v>
      </c>
      <c r="N170" s="54" t="s">
        <v>198</v>
      </c>
      <c r="O170" s="54" t="s">
        <v>199</v>
      </c>
      <c r="P170" s="55"/>
      <c r="Q170" s="54" t="s">
        <v>200</v>
      </c>
      <c r="R170" s="54" t="s">
        <v>201</v>
      </c>
      <c r="S170" s="54" t="s">
        <v>202</v>
      </c>
      <c r="T170" s="55"/>
      <c r="U170" s="54" t="s">
        <v>203</v>
      </c>
      <c r="V170" s="54" t="s">
        <v>204</v>
      </c>
      <c r="W170" s="54" t="s">
        <v>205</v>
      </c>
      <c r="X170" s="55"/>
      <c r="Y170" s="54" t="s">
        <v>206</v>
      </c>
      <c r="Z170" s="54" t="s">
        <v>207</v>
      </c>
      <c r="AA170" s="54" t="s">
        <v>208</v>
      </c>
      <c r="AB170" s="55"/>
      <c r="AC170" s="54" t="s">
        <v>209</v>
      </c>
    </row>
    <row r="171" spans="2:29" x14ac:dyDescent="0.25">
      <c r="B171" s="2" t="s">
        <v>160</v>
      </c>
      <c r="C171" s="51">
        <f>C104</f>
        <v>283.41099999999972</v>
      </c>
      <c r="D171" s="37"/>
      <c r="E171" s="37">
        <f>E104</f>
        <v>312.03499999999997</v>
      </c>
      <c r="F171" s="37">
        <f>F104</f>
        <v>325.51</v>
      </c>
      <c r="G171" s="37">
        <f>G104</f>
        <v>363.3309999999999</v>
      </c>
      <c r="H171" s="37"/>
      <c r="I171" s="37">
        <f>I104</f>
        <v>423.17899999999997</v>
      </c>
      <c r="J171" s="37">
        <f>J104</f>
        <v>435.29299999999989</v>
      </c>
      <c r="K171" s="37">
        <f>K104</f>
        <v>415.37000000000012</v>
      </c>
      <c r="L171" s="37"/>
      <c r="M171" s="37">
        <f>M104</f>
        <v>387.45700000000039</v>
      </c>
      <c r="N171" s="61">
        <f>N104</f>
        <v>380.45300000000009</v>
      </c>
      <c r="O171" s="61">
        <f>O104</f>
        <v>356.5150000000001</v>
      </c>
      <c r="P171" s="61"/>
      <c r="Q171" s="61">
        <f>Q104</f>
        <v>334.63099999999986</v>
      </c>
      <c r="R171" s="61">
        <f>R104</f>
        <v>310.666</v>
      </c>
      <c r="S171" s="61">
        <f>S104</f>
        <v>269.41199999999992</v>
      </c>
      <c r="T171" s="61"/>
      <c r="U171" s="61">
        <f>U104</f>
        <v>245.46499999999997</v>
      </c>
      <c r="V171" s="61">
        <f>V104</f>
        <v>222.14099999999993</v>
      </c>
      <c r="W171" s="61">
        <f>W104</f>
        <v>203.34200000000004</v>
      </c>
      <c r="X171" s="61"/>
      <c r="Y171" s="61">
        <f>Y104</f>
        <v>16.542999999999935</v>
      </c>
      <c r="Z171" s="61">
        <f>Z104</f>
        <v>203.1</v>
      </c>
      <c r="AA171" s="61">
        <f>AA104</f>
        <v>191.1</v>
      </c>
      <c r="AB171" s="61"/>
      <c r="AC171" s="61">
        <f>AC104</f>
        <v>189.3</v>
      </c>
    </row>
    <row r="172" spans="2:29" x14ac:dyDescent="0.25">
      <c r="B172" s="2" t="s">
        <v>161</v>
      </c>
      <c r="C172" s="51">
        <f>([1]BR!C87+[1]BR!D87+[1]BR!E87+[1]BR!F87)/4</f>
        <v>2845.0848778749996</v>
      </c>
      <c r="D172" s="37"/>
      <c r="E172" s="37">
        <f>([1]BR!E87+[1]BR!F87+[1]BR!G87+[1]BR!H87)/4</f>
        <v>2880.7144423499999</v>
      </c>
      <c r="F172" s="37">
        <f>([1]BR!F87+[1]BR!G87+[1]BR!H87+[1]BR!I87)/4</f>
        <v>2854.4195488</v>
      </c>
      <c r="G172" s="37">
        <f>([1]BR!G87+[1]BR!H87+[1]BR!I87+[1]BR!J87)/4</f>
        <v>2775.3972125</v>
      </c>
      <c r="H172" s="37"/>
      <c r="I172" s="37">
        <f>([1]BR!I87+[1]BR!J87+[1]BR!K87+[1]BR!L87)/4</f>
        <v>2545.2171351749998</v>
      </c>
      <c r="J172" s="37">
        <f>([1]BR!J87+[1]BR!K87+[1]BR!L87+[1]BR!M87)/4</f>
        <v>2428.1106907499998</v>
      </c>
      <c r="K172" s="37">
        <f>([1]BR!K87+[1]BR!L87+[1]BR!M87+[1]BR!N87)/4</f>
        <v>2319.71397295</v>
      </c>
      <c r="L172" s="37"/>
      <c r="M172" s="37">
        <f>([1]BR!M87+[1]BR!N87+[1]BR!O87+[1]BR!P87)/4</f>
        <v>2271.5556149499998</v>
      </c>
      <c r="N172" s="61">
        <f>([1]BR!N87+[1]BR!O87+[1]BR!P87+[1]BR!Q87)/4</f>
        <v>2262.316462025</v>
      </c>
      <c r="O172" s="61">
        <f>([1]BR!O87+[1]BR!P87+[1]BR!Q87+[1]BR!R87)/4</f>
        <v>2237.1524049250002</v>
      </c>
      <c r="P172" s="61"/>
      <c r="Q172" s="61">
        <f>([1]BR!Q87+[1]BR!R87+[1]BR!S87+[1]BR!T87)/4</f>
        <v>2106.779</v>
      </c>
      <c r="R172" s="61">
        <f>([1]BR!R87+[1]BR!S87+[1]BR!T87+[1]BR!U87)/4</f>
        <v>2055.1932500000003</v>
      </c>
      <c r="S172" s="61">
        <f>([1]BR!S87+[1]BR!T87+[1]BR!U87+[1]BR!V87)/4</f>
        <v>2040.7027499999999</v>
      </c>
      <c r="T172" s="61"/>
      <c r="U172" s="61">
        <f>([1]BR!U87+[1]BR!V87+[1]BR!W87+[1]BR!X87)/4</f>
        <v>1929.5049999999997</v>
      </c>
      <c r="V172" s="61">
        <f>([1]BR!V87+[1]BR!W87+[1]BR!X87+[1]BR!Y87)/4</f>
        <v>1836.6282499999995</v>
      </c>
      <c r="W172" s="61">
        <f>([1]BR!W87+[1]BR!X87+[1]BR!Y87+[1]BR!Z87)/4</f>
        <v>1710.4077499999999</v>
      </c>
      <c r="X172" s="61"/>
      <c r="Y172" s="61">
        <f>([1]BR!Y87+[1]BR!Z87+[1]BR!AA87+[1]BR!AB87)/4</f>
        <v>1501.2287499999998</v>
      </c>
      <c r="Z172" s="61">
        <f>([1]BR!Z87+[1]BR!AA87+[1]BR!AB87+[1]BR!AC87)/4</f>
        <v>1411.8070000000002</v>
      </c>
      <c r="AA172" s="61">
        <v>1346.3320000000001</v>
      </c>
      <c r="AB172" s="61"/>
      <c r="AC172" s="61">
        <v>1303.6999999999998</v>
      </c>
    </row>
    <row r="173" spans="2:29" x14ac:dyDescent="0.25">
      <c r="B173" s="2" t="s">
        <v>164</v>
      </c>
      <c r="C173" s="51">
        <v>1220.1600000000001</v>
      </c>
      <c r="D173" s="37"/>
      <c r="E173" s="37">
        <v>1211.847</v>
      </c>
      <c r="F173" s="37">
        <v>1195.123</v>
      </c>
      <c r="G173" s="37">
        <v>1156.9259999999999</v>
      </c>
      <c r="H173" s="37"/>
      <c r="I173" s="37">
        <v>1083.6969999999999</v>
      </c>
      <c r="J173" s="37">
        <v>972</v>
      </c>
      <c r="K173" s="37">
        <v>1035</v>
      </c>
      <c r="L173" s="37"/>
      <c r="M173" s="37">
        <v>991</v>
      </c>
      <c r="N173" s="61">
        <v>972</v>
      </c>
      <c r="O173" s="61">
        <v>960</v>
      </c>
      <c r="P173" s="61"/>
      <c r="Q173" s="61">
        <v>961</v>
      </c>
      <c r="R173" s="61">
        <v>964</v>
      </c>
      <c r="S173" s="61">
        <v>965</v>
      </c>
      <c r="T173" s="37"/>
      <c r="U173" s="61">
        <v>926</v>
      </c>
      <c r="V173" s="61">
        <v>881</v>
      </c>
      <c r="W173" s="61">
        <v>877</v>
      </c>
      <c r="X173" s="61"/>
      <c r="Y173" s="61">
        <v>793</v>
      </c>
      <c r="Z173" s="61">
        <v>730</v>
      </c>
      <c r="AA173" s="37">
        <v>718</v>
      </c>
      <c r="AB173" s="61"/>
      <c r="AC173" s="37">
        <v>661</v>
      </c>
    </row>
    <row r="174" spans="2:29" x14ac:dyDescent="0.25">
      <c r="B174" s="38" t="s">
        <v>165</v>
      </c>
      <c r="C174" s="46">
        <f t="shared" ref="C174" si="131">(C171/(C172-C173))</f>
        <v>0.17441483225404938</v>
      </c>
      <c r="D174" s="47"/>
      <c r="E174" s="47">
        <f>(E171/(E172-E173))</f>
        <v>0.18697410715893098</v>
      </c>
      <c r="F174" s="47">
        <f>(F171/(F172-F173))</f>
        <v>0.19617349305969942</v>
      </c>
      <c r="G174" s="47">
        <f t="shared" ref="G174" si="132">(G171/(G172-G173))</f>
        <v>0.22449024560577402</v>
      </c>
      <c r="H174" s="47"/>
      <c r="I174" s="47">
        <f>(I171/(I172-I173))</f>
        <v>0.28954715697387862</v>
      </c>
      <c r="J174" s="47">
        <f>(J171/(J172-J173))</f>
        <v>0.29894224578201078</v>
      </c>
      <c r="K174" s="47">
        <f t="shared" ref="K174" si="133">(K171/(K172-K173))</f>
        <v>0.32331710306397204</v>
      </c>
      <c r="L174" s="47"/>
      <c r="M174" s="47">
        <f>(M171/(M172-M173))</f>
        <v>0.30256944366694211</v>
      </c>
      <c r="N174" s="48">
        <f>(N171/(N172-N173))</f>
        <v>0.29485247316997248</v>
      </c>
      <c r="O174" s="48">
        <f t="shared" ref="O174:AC174" si="134">(O171/(O172-O173))</f>
        <v>0.27914836054428149</v>
      </c>
      <c r="P174" s="48"/>
      <c r="Q174" s="48">
        <f t="shared" si="134"/>
        <v>0.29205544873836914</v>
      </c>
      <c r="R174" s="48">
        <f t="shared" si="134"/>
        <v>0.28470300746453475</v>
      </c>
      <c r="S174" s="48">
        <f t="shared" si="134"/>
        <v>0.25045208818142367</v>
      </c>
      <c r="T174" s="48"/>
      <c r="U174" s="48">
        <f t="shared" si="134"/>
        <v>0.24460765018609779</v>
      </c>
      <c r="V174" s="48">
        <f t="shared" si="134"/>
        <v>0.23245545535096943</v>
      </c>
      <c r="W174" s="48">
        <f t="shared" si="134"/>
        <v>0.24398861181696485</v>
      </c>
      <c r="X174" s="48"/>
      <c r="Y174" s="48">
        <f t="shared" si="134"/>
        <v>2.3358272309617394E-2</v>
      </c>
      <c r="Z174" s="48">
        <f t="shared" si="134"/>
        <v>0.29788488531211899</v>
      </c>
      <c r="AA174" s="48">
        <f t="shared" si="134"/>
        <v>0.30413857642138226</v>
      </c>
      <c r="AB174" s="48"/>
      <c r="AC174" s="48">
        <f t="shared" si="134"/>
        <v>0.29453866500700182</v>
      </c>
    </row>
    <row r="175" spans="2:29" x14ac:dyDescent="0.25">
      <c r="C175" s="36"/>
    </row>
    <row r="176" spans="2:29" x14ac:dyDescent="0.25">
      <c r="C176" s="36"/>
    </row>
    <row r="177" spans="2:29" ht="30" x14ac:dyDescent="0.25">
      <c r="B177" s="18" t="s">
        <v>166</v>
      </c>
      <c r="C177" s="53" t="s">
        <v>327</v>
      </c>
      <c r="D177" s="54"/>
      <c r="E177" s="54" t="s">
        <v>192</v>
      </c>
      <c r="F177" s="54" t="s">
        <v>193</v>
      </c>
      <c r="G177" s="54" t="s">
        <v>194</v>
      </c>
      <c r="H177" s="54"/>
      <c r="I177" s="54" t="s">
        <v>195</v>
      </c>
      <c r="J177" s="54" t="s">
        <v>196</v>
      </c>
      <c r="K177" s="54" t="s">
        <v>194</v>
      </c>
      <c r="L177" s="54"/>
      <c r="M177" s="54" t="s">
        <v>197</v>
      </c>
      <c r="N177" s="54" t="s">
        <v>198</v>
      </c>
      <c r="O177" s="54" t="s">
        <v>199</v>
      </c>
      <c r="P177" s="55"/>
      <c r="Q177" s="54" t="s">
        <v>200</v>
      </c>
      <c r="R177" s="54" t="s">
        <v>201</v>
      </c>
      <c r="S177" s="54" t="s">
        <v>202</v>
      </c>
      <c r="T177" s="55"/>
      <c r="U177" s="54" t="s">
        <v>203</v>
      </c>
      <c r="V177" s="54" t="s">
        <v>204</v>
      </c>
      <c r="W177" s="54" t="s">
        <v>205</v>
      </c>
      <c r="X177" s="55"/>
      <c r="Y177" s="54" t="s">
        <v>206</v>
      </c>
      <c r="Z177" s="54" t="s">
        <v>207</v>
      </c>
      <c r="AA177" s="54" t="s">
        <v>208</v>
      </c>
      <c r="AB177" s="55"/>
      <c r="AC177" s="54" t="s">
        <v>209</v>
      </c>
    </row>
    <row r="178" spans="2:29" x14ac:dyDescent="0.25">
      <c r="B178" s="2" t="s">
        <v>167</v>
      </c>
      <c r="C178" s="51">
        <f>C113</f>
        <v>207.10399999999998</v>
      </c>
      <c r="D178" s="37"/>
      <c r="E178" s="37">
        <f>E113</f>
        <v>215.50399999999996</v>
      </c>
      <c r="F178" s="37">
        <f>F113</f>
        <v>235.96599999999995</v>
      </c>
      <c r="G178" s="37">
        <f>G113</f>
        <v>271.77199999999999</v>
      </c>
      <c r="H178" s="37"/>
      <c r="I178" s="37">
        <f>I113</f>
        <v>328.98100000000005</v>
      </c>
      <c r="J178" s="37">
        <f>J113</f>
        <v>310.53000000000003</v>
      </c>
      <c r="K178" s="37">
        <f>K113</f>
        <v>285.654</v>
      </c>
      <c r="L178" s="37"/>
      <c r="M178" s="37">
        <f>M113</f>
        <v>268.52499999999998</v>
      </c>
      <c r="N178" s="61">
        <f>N113</f>
        <v>280.83100000000002</v>
      </c>
      <c r="O178" s="61">
        <f>O113</f>
        <v>274.93899999999996</v>
      </c>
      <c r="P178" s="61"/>
      <c r="Q178" s="61">
        <f>Q113</f>
        <v>262.22699999999998</v>
      </c>
      <c r="R178" s="61">
        <f>R113</f>
        <v>243.30499999999998</v>
      </c>
      <c r="S178" s="61">
        <f>S113</f>
        <v>201.19499999999999</v>
      </c>
      <c r="T178" s="61"/>
      <c r="U178" s="61">
        <f>U113</f>
        <v>161.02100000000002</v>
      </c>
      <c r="V178" s="61">
        <f>V113</f>
        <v>153.10300000000001</v>
      </c>
      <c r="W178" s="61">
        <f>W113</f>
        <v>145.12099999999998</v>
      </c>
      <c r="X178" s="61"/>
      <c r="Y178" s="61">
        <f>Y113</f>
        <v>9.4749999999999996</v>
      </c>
      <c r="Z178" s="61">
        <f>Z113</f>
        <v>143.4</v>
      </c>
      <c r="AA178" s="61">
        <f>AA113</f>
        <v>135.69999999999999</v>
      </c>
      <c r="AB178" s="61"/>
      <c r="AC178" s="61">
        <f>AC113</f>
        <v>141.19999999999999</v>
      </c>
    </row>
    <row r="179" spans="2:29" x14ac:dyDescent="0.25">
      <c r="B179" s="2" t="s">
        <v>168</v>
      </c>
      <c r="C179" s="51">
        <f>([1]BR!C27+[1]BR!G27)/2</f>
        <v>1751.610737</v>
      </c>
      <c r="D179" s="37"/>
      <c r="E179" s="37">
        <f>([1]BR!E27+[1]BR!I27)/2</f>
        <v>1714.8982369999999</v>
      </c>
      <c r="F179" s="37">
        <f>([1]BR!F27+[1]BR!J27)/2</f>
        <v>1621.4877369999999</v>
      </c>
      <c r="G179" s="37">
        <f>([1]BR!G27+[1]BR!K27)/2</f>
        <v>1609.3067370000001</v>
      </c>
      <c r="H179" s="37"/>
      <c r="I179" s="37">
        <f>([1]BR!I27+[1]BR!M27)/2</f>
        <v>1540.3192369999999</v>
      </c>
      <c r="J179" s="37">
        <f>([1]BR!J27+[1]BR!N27)/2</f>
        <v>1426.0032369999999</v>
      </c>
      <c r="K179" s="37">
        <f>([1]BR!K27+[1]BR!O27)/2</f>
        <v>1481.4752370000001</v>
      </c>
      <c r="L179" s="37"/>
      <c r="M179" s="37">
        <f>([1]BR!M27+[1]BR!Q27)/2</f>
        <v>1399.4646185000001</v>
      </c>
      <c r="N179" s="61">
        <f>([1]BR!N27+[1]BR!R27)/2</f>
        <v>1299.0111185000001</v>
      </c>
      <c r="O179" s="61">
        <f>([1]BR!O27+[1]BR!S27)/2</f>
        <v>1338.2216185000002</v>
      </c>
      <c r="P179" s="61"/>
      <c r="Q179" s="61">
        <f>([1]BR!Q27+[1]BR!U27)/2</f>
        <v>1276.4985000000001</v>
      </c>
      <c r="R179" s="61">
        <f>([1]BR!R27+[1]BR!V27)/2</f>
        <v>1175.2255</v>
      </c>
      <c r="S179" s="61">
        <f>([1]BR!S27+[1]BR!W27)/2</f>
        <v>1158.1425000000002</v>
      </c>
      <c r="T179" s="61"/>
      <c r="U179" s="61">
        <f>([1]BR!U27+[1]BR!Y27)/2</f>
        <v>1131.3724999999999</v>
      </c>
      <c r="V179" s="61">
        <f>([1]BR!V27+[1]BR!Z27)/2</f>
        <v>1050.0595000000001</v>
      </c>
      <c r="W179" s="61">
        <f>([1]BR!W27+[1]BR!AA27)/2</f>
        <v>1070.933</v>
      </c>
      <c r="X179" s="61"/>
      <c r="Y179" s="61">
        <f>([1]BR!Y27+[1]BR!AC27)/2</f>
        <v>1035.309</v>
      </c>
      <c r="Z179" s="61">
        <v>971.57799999999997</v>
      </c>
      <c r="AA179" s="61">
        <v>1521.144</v>
      </c>
      <c r="AB179" s="61"/>
      <c r="AC179" s="61">
        <v>947.95</v>
      </c>
    </row>
    <row r="180" spans="2:29" x14ac:dyDescent="0.25">
      <c r="B180" s="38" t="s">
        <v>169</v>
      </c>
      <c r="C180" s="46">
        <f>C178/C179</f>
        <v>0.11823631565236288</v>
      </c>
      <c r="D180" s="47"/>
      <c r="E180" s="47">
        <f>E178/E179</f>
        <v>0.12566576567073581</v>
      </c>
      <c r="F180" s="47">
        <f>F178/F179</f>
        <v>0.14552438147732966</v>
      </c>
      <c r="G180" s="47">
        <f t="shared" ref="G180" si="135">G178/G179</f>
        <v>0.16887520181927876</v>
      </c>
      <c r="H180" s="47"/>
      <c r="I180" s="47">
        <f>I178/I179</f>
        <v>0.2135797515849632</v>
      </c>
      <c r="J180" s="47">
        <f>J178/J179</f>
        <v>0.21776247903426046</v>
      </c>
      <c r="K180" s="47">
        <f t="shared" ref="K180" si="136">K178/K179</f>
        <v>0.19281726272958283</v>
      </c>
      <c r="L180" s="47"/>
      <c r="M180" s="47">
        <f>M178/M179</f>
        <v>0.19187694812021427</v>
      </c>
      <c r="N180" s="48">
        <f>N178/N179</f>
        <v>0.21618829585098737</v>
      </c>
      <c r="O180" s="48">
        <f t="shared" ref="O180:AC180" si="137">O178/O179</f>
        <v>0.20545102261027323</v>
      </c>
      <c r="P180" s="48"/>
      <c r="Q180" s="48">
        <f t="shared" si="137"/>
        <v>0.20542679838636704</v>
      </c>
      <c r="R180" s="48">
        <f t="shared" si="137"/>
        <v>0.20702835328198713</v>
      </c>
      <c r="S180" s="48">
        <f t="shared" si="137"/>
        <v>0.17372214559089227</v>
      </c>
      <c r="T180" s="48"/>
      <c r="U180" s="48">
        <f t="shared" si="137"/>
        <v>0.14232359368819733</v>
      </c>
      <c r="V180" s="48">
        <f t="shared" si="137"/>
        <v>0.14580411871898688</v>
      </c>
      <c r="W180" s="48">
        <f t="shared" si="137"/>
        <v>0.13550894407026395</v>
      </c>
      <c r="X180" s="48"/>
      <c r="Y180" s="48">
        <f t="shared" si="137"/>
        <v>9.1518570784181342E-3</v>
      </c>
      <c r="Z180" s="48">
        <f t="shared" si="137"/>
        <v>0.14759494348369354</v>
      </c>
      <c r="AA180" s="48">
        <f t="shared" si="137"/>
        <v>8.920917414787817E-2</v>
      </c>
      <c r="AB180" s="48"/>
      <c r="AC180" s="48">
        <f t="shared" si="137"/>
        <v>0.14895300385041405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B7FB-B1D1-443A-841C-FC36D33D7E2D}">
  <sheetPr>
    <tabColor rgb="FF92D050"/>
  </sheetPr>
  <dimension ref="B1:AG87"/>
  <sheetViews>
    <sheetView showGridLines="0" topLeftCell="A61" zoomScale="90" zoomScaleNormal="90" workbookViewId="0">
      <selection activeCell="C69" sqref="C69:C82"/>
    </sheetView>
  </sheetViews>
  <sheetFormatPr defaultColWidth="9.140625" defaultRowHeight="15" x14ac:dyDescent="0.25"/>
  <cols>
    <col min="1" max="1" width="9.140625" style="2"/>
    <col min="2" max="2" width="60.140625" style="2" bestFit="1" customWidth="1"/>
    <col min="3" max="29" width="14.7109375" style="2" customWidth="1"/>
    <col min="30" max="16384" width="9.140625" style="2"/>
  </cols>
  <sheetData>
    <row r="1" spans="2:29" x14ac:dyDescent="0.25">
      <c r="B1" s="17" t="s">
        <v>210</v>
      </c>
      <c r="C1" s="17"/>
      <c r="D1" s="17"/>
      <c r="E1" s="17"/>
      <c r="F1" s="17"/>
      <c r="G1" s="17"/>
      <c r="H1" s="17"/>
      <c r="L1" s="17"/>
      <c r="M1" s="17"/>
    </row>
    <row r="3" spans="2:29" x14ac:dyDescent="0.25">
      <c r="B3" s="66" t="s">
        <v>211</v>
      </c>
      <c r="C3" s="137" t="s">
        <v>328</v>
      </c>
      <c r="D3" s="67" t="s">
        <v>324</v>
      </c>
      <c r="E3" s="67" t="s">
        <v>212</v>
      </c>
      <c r="F3" s="67" t="s">
        <v>213</v>
      </c>
      <c r="G3" s="67" t="s">
        <v>214</v>
      </c>
      <c r="H3" s="67" t="s">
        <v>215</v>
      </c>
      <c r="I3" s="67" t="s">
        <v>212</v>
      </c>
      <c r="J3" s="67" t="s">
        <v>213</v>
      </c>
      <c r="K3" s="67" t="s">
        <v>214</v>
      </c>
      <c r="L3" s="67" t="s">
        <v>215</v>
      </c>
      <c r="M3" s="67" t="s">
        <v>212</v>
      </c>
      <c r="N3" s="67" t="s">
        <v>213</v>
      </c>
      <c r="O3" s="67" t="s">
        <v>214</v>
      </c>
      <c r="P3" s="67" t="s">
        <v>215</v>
      </c>
      <c r="Q3" s="67" t="s">
        <v>212</v>
      </c>
      <c r="R3" s="67" t="s">
        <v>213</v>
      </c>
      <c r="S3" s="67" t="s">
        <v>214</v>
      </c>
      <c r="T3" s="67" t="s">
        <v>215</v>
      </c>
      <c r="U3" s="67" t="s">
        <v>212</v>
      </c>
      <c r="V3" s="67" t="s">
        <v>213</v>
      </c>
      <c r="W3" s="67" t="s">
        <v>214</v>
      </c>
      <c r="X3" s="67" t="s">
        <v>215</v>
      </c>
      <c r="Y3" s="67" t="s">
        <v>212</v>
      </c>
      <c r="Z3" s="67" t="s">
        <v>213</v>
      </c>
      <c r="AA3" s="67" t="s">
        <v>214</v>
      </c>
      <c r="AB3" s="67" t="s">
        <v>215</v>
      </c>
      <c r="AC3" s="67" t="s">
        <v>212</v>
      </c>
    </row>
    <row r="4" spans="2:29" x14ac:dyDescent="0.25">
      <c r="B4" s="68"/>
      <c r="C4" s="138">
        <v>2024</v>
      </c>
      <c r="D4" s="69">
        <v>2023</v>
      </c>
      <c r="E4" s="69">
        <v>2023</v>
      </c>
      <c r="F4" s="69">
        <v>2023</v>
      </c>
      <c r="G4" s="69">
        <v>2023</v>
      </c>
      <c r="H4" s="69">
        <v>2022</v>
      </c>
      <c r="I4" s="69">
        <v>2022</v>
      </c>
      <c r="J4" s="69">
        <v>2022</v>
      </c>
      <c r="K4" s="69">
        <v>2022</v>
      </c>
      <c r="L4" s="69">
        <v>2021</v>
      </c>
      <c r="M4" s="69">
        <v>2021</v>
      </c>
      <c r="N4" s="69">
        <v>2021</v>
      </c>
      <c r="O4" s="69">
        <v>2021</v>
      </c>
      <c r="P4" s="69">
        <v>2020</v>
      </c>
      <c r="Q4" s="69">
        <v>2020</v>
      </c>
      <c r="R4" s="69">
        <v>2020</v>
      </c>
      <c r="S4" s="69">
        <v>2020</v>
      </c>
      <c r="T4" s="69">
        <v>2019</v>
      </c>
      <c r="U4" s="69">
        <v>2019</v>
      </c>
      <c r="V4" s="69">
        <v>2019</v>
      </c>
      <c r="W4" s="69">
        <v>2019</v>
      </c>
      <c r="X4" s="69">
        <v>2018</v>
      </c>
      <c r="Y4" s="69">
        <v>2018</v>
      </c>
      <c r="Z4" s="69">
        <v>2018</v>
      </c>
      <c r="AA4" s="69">
        <v>2018</v>
      </c>
      <c r="AB4" s="69">
        <v>2017</v>
      </c>
      <c r="AC4" s="69">
        <v>2017</v>
      </c>
    </row>
    <row r="5" spans="2:29" x14ac:dyDescent="0.25">
      <c r="B5" s="70" t="s">
        <v>216</v>
      </c>
      <c r="C5" s="96"/>
    </row>
    <row r="6" spans="2:29" x14ac:dyDescent="0.25">
      <c r="B6" s="21" t="s">
        <v>217</v>
      </c>
      <c r="C6" s="64">
        <v>1358.0541031</v>
      </c>
      <c r="D6" s="21">
        <v>1334.4580000000001</v>
      </c>
      <c r="E6" s="21">
        <v>1368.9479635999999</v>
      </c>
      <c r="F6" s="21">
        <v>1391.3114447999999</v>
      </c>
      <c r="G6" s="21">
        <v>1356.2392047999999</v>
      </c>
      <c r="H6" s="21">
        <v>1360.6041562</v>
      </c>
      <c r="I6" s="21">
        <v>1294.0183893999999</v>
      </c>
      <c r="J6" s="21">
        <v>1203.1290996</v>
      </c>
      <c r="K6" s="21">
        <v>1190.6106560999999</v>
      </c>
      <c r="L6" s="21">
        <v>1177.3623955999999</v>
      </c>
      <c r="M6" s="21">
        <v>1177.8006117</v>
      </c>
      <c r="N6" s="21">
        <v>1119.5252283999998</v>
      </c>
      <c r="O6" s="21">
        <v>1102.6560668</v>
      </c>
      <c r="P6" s="21">
        <v>1027.1335529</v>
      </c>
      <c r="Q6" s="21">
        <v>1066.278</v>
      </c>
      <c r="R6" s="21">
        <v>1074.3530000000001</v>
      </c>
      <c r="S6" s="21">
        <v>1119.1659999999999</v>
      </c>
      <c r="T6" s="21">
        <v>1084.982</v>
      </c>
      <c r="U6" s="21">
        <v>1106.191</v>
      </c>
      <c r="V6" s="21">
        <v>1089.8050000000001</v>
      </c>
      <c r="W6" s="21">
        <v>1059.4279999999999</v>
      </c>
      <c r="X6" s="21">
        <v>975.40699999999993</v>
      </c>
      <c r="Y6" s="21">
        <v>973.20099999999991</v>
      </c>
      <c r="Z6" s="21">
        <v>869.90199999999993</v>
      </c>
      <c r="AA6" s="21">
        <v>857.98199999999997</v>
      </c>
      <c r="AB6" s="21">
        <v>796.6</v>
      </c>
      <c r="AC6" s="21">
        <v>770.6</v>
      </c>
    </row>
    <row r="7" spans="2:29" x14ac:dyDescent="0.25">
      <c r="B7" s="21" t="s">
        <v>218</v>
      </c>
      <c r="C7" s="64">
        <v>536.34100000000001</v>
      </c>
      <c r="D7" s="21">
        <v>533.83199999999999</v>
      </c>
      <c r="E7" s="21">
        <v>563.23299999999995</v>
      </c>
      <c r="F7" s="21">
        <v>591.24</v>
      </c>
      <c r="G7" s="21">
        <v>579.52499999999998</v>
      </c>
      <c r="H7" s="21">
        <v>571.49800000000005</v>
      </c>
      <c r="I7" s="21">
        <v>529.96600000000001</v>
      </c>
      <c r="J7" s="21">
        <v>517.57799999999997</v>
      </c>
      <c r="K7" s="21">
        <v>497.93599999999998</v>
      </c>
      <c r="L7" s="21">
        <v>490.84699999999998</v>
      </c>
      <c r="M7" s="21">
        <v>449.69099999999997</v>
      </c>
      <c r="N7" s="21">
        <v>425.69799999999998</v>
      </c>
      <c r="O7" s="21">
        <v>415.476</v>
      </c>
      <c r="P7" s="21">
        <v>378.93400000000003</v>
      </c>
      <c r="Q7" s="21">
        <v>372.32799999999997</v>
      </c>
      <c r="R7" s="21">
        <v>376.09100000000001</v>
      </c>
      <c r="S7" s="21">
        <v>403.24599999999998</v>
      </c>
      <c r="T7" s="21">
        <v>388.94799999999998</v>
      </c>
      <c r="U7" s="21">
        <v>407.23599999999999</v>
      </c>
      <c r="V7" s="21">
        <v>414.87</v>
      </c>
      <c r="W7" s="21">
        <v>417.56799999999998</v>
      </c>
      <c r="X7" s="21">
        <v>268.08600000000001</v>
      </c>
      <c r="Y7" s="21">
        <v>270.76900000000001</v>
      </c>
      <c r="Z7" s="21">
        <v>227.89599999999999</v>
      </c>
      <c r="AA7" s="21">
        <v>225.17099999999999</v>
      </c>
      <c r="AB7" s="21">
        <v>209.8</v>
      </c>
      <c r="AC7" s="21">
        <v>201.5</v>
      </c>
    </row>
    <row r="8" spans="2:29" x14ac:dyDescent="0.25">
      <c r="B8" s="21" t="s">
        <v>219</v>
      </c>
      <c r="C8" s="64">
        <v>163.99100000000001</v>
      </c>
      <c r="D8" s="21">
        <v>184.54400000000001</v>
      </c>
      <c r="E8" s="21">
        <v>154.155</v>
      </c>
      <c r="F8" s="21">
        <v>179.917</v>
      </c>
      <c r="G8" s="21">
        <v>172.23099999999999</v>
      </c>
      <c r="H8" s="21">
        <v>146.15700000000001</v>
      </c>
      <c r="I8" s="21">
        <v>133.93600000000001</v>
      </c>
      <c r="J8" s="21">
        <v>121.599</v>
      </c>
      <c r="K8" s="21">
        <v>117.119</v>
      </c>
      <c r="L8" s="21">
        <v>121.517</v>
      </c>
      <c r="M8" s="21">
        <v>112.986</v>
      </c>
      <c r="N8" s="21">
        <v>99.048000000000002</v>
      </c>
      <c r="O8" s="21">
        <v>119.874</v>
      </c>
      <c r="P8" s="21">
        <v>110.39700000000001</v>
      </c>
      <c r="Q8" s="21">
        <v>100.197</v>
      </c>
      <c r="R8" s="21">
        <v>91.01700000000001</v>
      </c>
      <c r="S8" s="21">
        <v>104.247</v>
      </c>
      <c r="T8" s="21">
        <v>102.29599999999999</v>
      </c>
      <c r="U8" s="21">
        <v>90.68</v>
      </c>
      <c r="V8" s="21">
        <v>90.905000000000001</v>
      </c>
      <c r="W8" s="21">
        <v>55.547999999999995</v>
      </c>
      <c r="X8" s="21">
        <v>63.994999999999997</v>
      </c>
      <c r="Y8" s="21">
        <v>54.00200000000001</v>
      </c>
      <c r="Z8" s="21">
        <v>47.927999999999997</v>
      </c>
      <c r="AA8" s="21">
        <v>41.82</v>
      </c>
      <c r="AB8" s="21">
        <v>38.5</v>
      </c>
      <c r="AC8" s="21">
        <v>31.1</v>
      </c>
    </row>
    <row r="9" spans="2:29" x14ac:dyDescent="0.25">
      <c r="B9" s="21" t="s">
        <v>220</v>
      </c>
      <c r="C9" s="64">
        <v>24.995999999999999</v>
      </c>
      <c r="D9" s="21">
        <v>17.766999999999999</v>
      </c>
      <c r="E9" s="21">
        <v>16.22</v>
      </c>
      <c r="F9" s="21">
        <v>13.502000000000001</v>
      </c>
      <c r="G9" s="21">
        <v>19.53</v>
      </c>
      <c r="H9" s="21">
        <v>13.362</v>
      </c>
      <c r="I9" s="21">
        <v>12.813000000000001</v>
      </c>
      <c r="J9" s="21">
        <v>11.669</v>
      </c>
      <c r="K9" s="21">
        <v>12.563000000000001</v>
      </c>
      <c r="L9" s="21">
        <v>8.8650000000000002</v>
      </c>
      <c r="M9" s="21">
        <v>7.9480000000000004</v>
      </c>
      <c r="N9" s="21">
        <v>7.4619999999999997</v>
      </c>
      <c r="O9" s="21">
        <v>6.4729999999999999</v>
      </c>
      <c r="P9" s="21">
        <v>6.4740000000000002</v>
      </c>
      <c r="Q9" s="21">
        <v>8.3170000000000002</v>
      </c>
      <c r="R9" s="21">
        <v>0.20699999999999999</v>
      </c>
      <c r="S9" s="21">
        <v>0.70399999999999996</v>
      </c>
      <c r="T9" s="21">
        <v>0.77300000000000002</v>
      </c>
      <c r="U9" s="21">
        <v>0</v>
      </c>
      <c r="V9" s="21">
        <v>0</v>
      </c>
      <c r="W9" s="21">
        <v>0</v>
      </c>
      <c r="X9" s="21">
        <v>0</v>
      </c>
      <c r="Y9" s="21">
        <v>0</v>
      </c>
      <c r="Z9" s="21">
        <v>0</v>
      </c>
      <c r="AA9" s="21">
        <v>0</v>
      </c>
      <c r="AB9" s="21">
        <v>0</v>
      </c>
      <c r="AC9" s="21">
        <v>0</v>
      </c>
    </row>
    <row r="10" spans="2:29" x14ac:dyDescent="0.25">
      <c r="B10" s="23" t="s">
        <v>221</v>
      </c>
      <c r="C10" s="99">
        <v>16.170999999999999</v>
      </c>
      <c r="D10" s="23">
        <v>20.954999999999998</v>
      </c>
      <c r="E10" s="23">
        <v>19.138000000000002</v>
      </c>
      <c r="F10" s="23">
        <v>13.641</v>
      </c>
      <c r="G10" s="23">
        <v>14.993</v>
      </c>
      <c r="H10" s="23">
        <v>11.239000000000001</v>
      </c>
      <c r="I10" s="23">
        <v>17.751000000000001</v>
      </c>
      <c r="J10" s="23">
        <v>22.6</v>
      </c>
      <c r="K10" s="23">
        <v>22.603000000000002</v>
      </c>
      <c r="L10" s="23">
        <v>11.176</v>
      </c>
      <c r="M10" s="23">
        <v>10.893000000000001</v>
      </c>
      <c r="N10" s="23">
        <v>13.959</v>
      </c>
      <c r="O10" s="23">
        <v>14.102</v>
      </c>
      <c r="P10" s="23">
        <v>15.68</v>
      </c>
      <c r="Q10" s="23">
        <v>15.683</v>
      </c>
      <c r="R10" s="23">
        <v>15.624000000000001</v>
      </c>
      <c r="S10" s="23">
        <v>22.651</v>
      </c>
      <c r="T10" s="23">
        <v>21.363</v>
      </c>
      <c r="U10" s="23">
        <v>16.79</v>
      </c>
      <c r="V10" s="23">
        <v>17.143999999999998</v>
      </c>
      <c r="W10" s="23">
        <v>15.816000000000001</v>
      </c>
      <c r="X10" s="23">
        <v>16.292999999999999</v>
      </c>
      <c r="Y10" s="23">
        <v>14.868</v>
      </c>
      <c r="Z10" s="23">
        <v>20.242000000000001</v>
      </c>
      <c r="AA10" s="23">
        <v>11.192</v>
      </c>
      <c r="AB10" s="23">
        <v>12</v>
      </c>
      <c r="AC10" s="23">
        <v>11.9</v>
      </c>
    </row>
    <row r="11" spans="2:29" x14ac:dyDescent="0.25">
      <c r="B11" s="24" t="s">
        <v>222</v>
      </c>
      <c r="C11" s="102">
        <f>SUM(C6:C10)</f>
        <v>2099.5531031</v>
      </c>
      <c r="D11" s="26">
        <f t="shared" ref="D11:K11" si="0">SUM(D6:D10)</f>
        <v>2091.5559999999996</v>
      </c>
      <c r="E11" s="26">
        <f t="shared" si="0"/>
        <v>2121.6939635999997</v>
      </c>
      <c r="F11" s="26">
        <f t="shared" si="0"/>
        <v>2189.6114447999998</v>
      </c>
      <c r="G11" s="26">
        <f t="shared" si="0"/>
        <v>2142.5182047999997</v>
      </c>
      <c r="H11" s="26">
        <f t="shared" si="0"/>
        <v>2102.8601562000003</v>
      </c>
      <c r="I11" s="26">
        <f t="shared" si="0"/>
        <v>1988.4843894000001</v>
      </c>
      <c r="J11" s="26">
        <f t="shared" si="0"/>
        <v>1876.5750995999999</v>
      </c>
      <c r="K11" s="26">
        <f t="shared" si="0"/>
        <v>1840.8316560999999</v>
      </c>
      <c r="L11" s="26">
        <f>SUM(L6:L10)</f>
        <v>1809.7673955999999</v>
      </c>
      <c r="M11" s="26">
        <f>SUM(M6:M10)</f>
        <v>1759.3186117000002</v>
      </c>
      <c r="N11" s="26">
        <f>SUM(N6:N10)</f>
        <v>1665.6922283999997</v>
      </c>
      <c r="O11" s="26">
        <f t="shared" ref="O11:AC11" si="1">SUM(O6:O10)</f>
        <v>1658.5810667999999</v>
      </c>
      <c r="P11" s="26">
        <f t="shared" si="1"/>
        <v>1538.6185528999999</v>
      </c>
      <c r="Q11" s="26">
        <f t="shared" si="1"/>
        <v>1562.8029999999999</v>
      </c>
      <c r="R11" s="26">
        <f t="shared" si="1"/>
        <v>1557.2920000000001</v>
      </c>
      <c r="S11" s="26">
        <f t="shared" si="1"/>
        <v>1650.0139999999999</v>
      </c>
      <c r="T11" s="26">
        <f t="shared" si="1"/>
        <v>1598.3619999999999</v>
      </c>
      <c r="U11" s="26">
        <f t="shared" si="1"/>
        <v>1620.8970000000002</v>
      </c>
      <c r="V11" s="26">
        <f t="shared" si="1"/>
        <v>1612.7240000000002</v>
      </c>
      <c r="W11" s="26">
        <f t="shared" si="1"/>
        <v>1548.36</v>
      </c>
      <c r="X11" s="26">
        <f t="shared" si="1"/>
        <v>1323.7809999999997</v>
      </c>
      <c r="Y11" s="26">
        <f t="shared" si="1"/>
        <v>1312.8399999999997</v>
      </c>
      <c r="Z11" s="26">
        <f t="shared" si="1"/>
        <v>1165.9680000000001</v>
      </c>
      <c r="AA11" s="26">
        <f t="shared" si="1"/>
        <v>1136.165</v>
      </c>
      <c r="AB11" s="26">
        <f>SUM(AB6:AB10)</f>
        <v>1056.9000000000001</v>
      </c>
      <c r="AC11" s="26">
        <f t="shared" si="1"/>
        <v>1015.1</v>
      </c>
    </row>
    <row r="12" spans="2:29" x14ac:dyDescent="0.25">
      <c r="B12" s="21"/>
      <c r="C12" s="64"/>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2:29" x14ac:dyDescent="0.25">
      <c r="B13" s="21" t="s">
        <v>223</v>
      </c>
      <c r="C13" s="64">
        <v>667.01499999999999</v>
      </c>
      <c r="D13" s="21">
        <v>618.70899999999995</v>
      </c>
      <c r="E13" s="21">
        <v>703.48299999999995</v>
      </c>
      <c r="F13" s="21">
        <v>779.05899999999997</v>
      </c>
      <c r="G13" s="21">
        <v>791.67700000000002</v>
      </c>
      <c r="H13" s="21">
        <v>786.60500000000002</v>
      </c>
      <c r="I13" s="21">
        <v>839.46799999999996</v>
      </c>
      <c r="J13" s="21">
        <v>748.68299999999999</v>
      </c>
      <c r="K13" s="21">
        <v>651.48599999999999</v>
      </c>
      <c r="L13" s="21">
        <v>609.39700000000005</v>
      </c>
      <c r="M13" s="21">
        <v>518.64400000000001</v>
      </c>
      <c r="N13" s="21">
        <v>485.87599999999998</v>
      </c>
      <c r="O13" s="21">
        <v>446.98</v>
      </c>
      <c r="P13" s="21">
        <v>392.36200000000002</v>
      </c>
      <c r="Q13" s="21">
        <v>401.089</v>
      </c>
      <c r="R13" s="21">
        <v>446.05399999999997</v>
      </c>
      <c r="S13" s="21">
        <v>432.48099999999999</v>
      </c>
      <c r="T13" s="21">
        <v>382.5</v>
      </c>
      <c r="U13" s="21">
        <v>374.76400000000001</v>
      </c>
      <c r="V13" s="21">
        <v>407.94200000000001</v>
      </c>
      <c r="W13" s="21">
        <v>407.58600000000001</v>
      </c>
      <c r="X13" s="21">
        <v>345.834</v>
      </c>
      <c r="Y13" s="21">
        <v>358.29</v>
      </c>
      <c r="Z13" s="21">
        <v>334.786</v>
      </c>
      <c r="AA13" s="21">
        <v>337.59800000000001</v>
      </c>
      <c r="AB13" s="21">
        <v>259.60000000000002</v>
      </c>
      <c r="AC13" s="21">
        <v>258.3</v>
      </c>
    </row>
    <row r="14" spans="2:29" x14ac:dyDescent="0.25">
      <c r="B14" s="21" t="s">
        <v>224</v>
      </c>
      <c r="C14" s="64">
        <v>540.00599999999997</v>
      </c>
      <c r="D14" s="21">
        <v>428.81099999999998</v>
      </c>
      <c r="E14" s="21">
        <v>742.76300000000003</v>
      </c>
      <c r="F14" s="21">
        <v>710.03599999999994</v>
      </c>
      <c r="G14" s="21">
        <v>494.846</v>
      </c>
      <c r="H14" s="21">
        <v>419.98099999999999</v>
      </c>
      <c r="I14" s="21">
        <v>669.76700000000005</v>
      </c>
      <c r="J14" s="21">
        <v>675.85699999999997</v>
      </c>
      <c r="K14" s="21">
        <v>555.77700000000004</v>
      </c>
      <c r="L14" s="21">
        <v>366.62700000000001</v>
      </c>
      <c r="M14" s="21">
        <v>592.23599999999999</v>
      </c>
      <c r="N14" s="21">
        <v>591.149</v>
      </c>
      <c r="O14" s="21">
        <v>447.32499999999999</v>
      </c>
      <c r="P14" s="21">
        <v>268.76100000000002</v>
      </c>
      <c r="Q14" s="21">
        <v>498.87200000000001</v>
      </c>
      <c r="R14" s="21">
        <v>498.90600000000001</v>
      </c>
      <c r="S14" s="21">
        <v>396.67900000000003</v>
      </c>
      <c r="T14" s="21">
        <v>273.49599999999998</v>
      </c>
      <c r="U14" s="21">
        <v>514.79</v>
      </c>
      <c r="V14" s="21">
        <v>474.387</v>
      </c>
      <c r="W14" s="21">
        <v>339.334</v>
      </c>
      <c r="X14" s="21">
        <v>261.54500000000002</v>
      </c>
      <c r="Y14" s="21">
        <v>417.75200000000001</v>
      </c>
      <c r="Z14" s="21">
        <v>400.584</v>
      </c>
      <c r="AA14" s="21">
        <v>255.52200000000002</v>
      </c>
      <c r="AB14" s="21">
        <v>212.9</v>
      </c>
      <c r="AC14" s="21">
        <v>343.6</v>
      </c>
    </row>
    <row r="15" spans="2:29" x14ac:dyDescent="0.25">
      <c r="B15" s="21" t="s">
        <v>225</v>
      </c>
      <c r="C15" s="64">
        <v>97.212999999999994</v>
      </c>
      <c r="D15" s="21">
        <v>81.281999999999996</v>
      </c>
      <c r="E15" s="21">
        <v>151.68100000000001</v>
      </c>
      <c r="F15" s="21">
        <v>111.482</v>
      </c>
      <c r="G15" s="21">
        <v>99.093000000000004</v>
      </c>
      <c r="H15" s="21">
        <v>101.913</v>
      </c>
      <c r="I15" s="21">
        <v>140.13499999999999</v>
      </c>
      <c r="J15" s="21">
        <v>124.645</v>
      </c>
      <c r="K15" s="21">
        <v>89.26</v>
      </c>
      <c r="L15" s="21">
        <v>80.587000000000003</v>
      </c>
      <c r="M15" s="21">
        <v>78.415000000000006</v>
      </c>
      <c r="N15" s="21">
        <v>51.426000000000002</v>
      </c>
      <c r="O15" s="21">
        <v>51.411000000000001</v>
      </c>
      <c r="P15" s="21">
        <v>21.414999999999999</v>
      </c>
      <c r="Q15" s="21">
        <v>26.15</v>
      </c>
      <c r="R15" s="21">
        <v>38.643000000000001</v>
      </c>
      <c r="S15" s="21">
        <v>58.360999999999997</v>
      </c>
      <c r="T15" s="21">
        <v>51.497999999999998</v>
      </c>
      <c r="U15" s="21">
        <v>74.396000000000001</v>
      </c>
      <c r="V15" s="21">
        <v>86.563999999999993</v>
      </c>
      <c r="W15" s="21">
        <v>68.394000000000005</v>
      </c>
      <c r="X15" s="21">
        <v>54.319000000000003</v>
      </c>
      <c r="Y15" s="21">
        <v>41.57</v>
      </c>
      <c r="Z15" s="21">
        <v>45.302</v>
      </c>
      <c r="AA15" s="21">
        <v>37.991999999999997</v>
      </c>
      <c r="AB15" s="21">
        <v>43.9</v>
      </c>
      <c r="AC15" s="21">
        <v>37.5</v>
      </c>
    </row>
    <row r="16" spans="2:29" x14ac:dyDescent="0.25">
      <c r="B16" s="21" t="s">
        <v>226</v>
      </c>
      <c r="C16" s="64">
        <v>31.113</v>
      </c>
      <c r="D16" s="21">
        <v>15.804</v>
      </c>
      <c r="E16" s="21">
        <v>32.043999999999997</v>
      </c>
      <c r="F16" s="21">
        <v>25.782</v>
      </c>
      <c r="G16" s="21">
        <v>23.030999999999999</v>
      </c>
      <c r="H16" s="21">
        <v>0.221</v>
      </c>
      <c r="I16" s="21">
        <v>8.0000000000000002E-3</v>
      </c>
      <c r="J16" s="21">
        <v>0.84299999999999997</v>
      </c>
      <c r="K16" s="21">
        <v>0.628</v>
      </c>
      <c r="L16" s="21">
        <v>2.875</v>
      </c>
      <c r="M16" s="21">
        <v>0.51300000000000001</v>
      </c>
      <c r="N16" s="21">
        <v>2.7669999999999999</v>
      </c>
      <c r="O16" s="21">
        <v>17.253</v>
      </c>
      <c r="P16" s="21">
        <v>5.4370000000000003</v>
      </c>
      <c r="Q16" s="21">
        <v>2.7909999999999999</v>
      </c>
      <c r="R16" s="21">
        <v>13.17</v>
      </c>
      <c r="S16" s="21">
        <v>7.8280000000000003</v>
      </c>
      <c r="T16" s="21">
        <v>1.4850000000000001</v>
      </c>
      <c r="U16" s="21">
        <v>5.9139999999999997</v>
      </c>
      <c r="V16" s="21">
        <v>7.3209999999999997</v>
      </c>
      <c r="W16" s="21">
        <v>8.0050000000000008</v>
      </c>
      <c r="X16" s="21">
        <v>2.4340000000000002</v>
      </c>
      <c r="Y16" s="21">
        <v>3.9540000000000002</v>
      </c>
      <c r="Z16" s="21">
        <v>9.6210000000000004</v>
      </c>
      <c r="AA16" s="21">
        <v>8.0559999999999992</v>
      </c>
      <c r="AB16" s="21">
        <v>1.9</v>
      </c>
      <c r="AC16" s="21">
        <v>9.9</v>
      </c>
    </row>
    <row r="17" spans="2:29" x14ac:dyDescent="0.25">
      <c r="B17" s="21" t="s">
        <v>227</v>
      </c>
      <c r="C17" s="64">
        <v>68.721000000000004</v>
      </c>
      <c r="D17" s="21">
        <v>48.47</v>
      </c>
      <c r="E17" s="21">
        <v>73.284000000000006</v>
      </c>
      <c r="F17" s="21">
        <v>87.948999999999998</v>
      </c>
      <c r="G17" s="21">
        <v>64.135000000000005</v>
      </c>
      <c r="H17" s="21">
        <v>51.930999999999997</v>
      </c>
      <c r="I17" s="21">
        <v>74.352999999999994</v>
      </c>
      <c r="J17" s="21">
        <v>82.816999999999993</v>
      </c>
      <c r="K17" s="21">
        <v>68.055000000000007</v>
      </c>
      <c r="L17" s="21">
        <v>61.95</v>
      </c>
      <c r="M17" s="21">
        <v>73.459000000000003</v>
      </c>
      <c r="N17" s="21">
        <v>60.432000000000002</v>
      </c>
      <c r="O17" s="21">
        <v>62.843000000000004</v>
      </c>
      <c r="P17" s="21">
        <v>32.716999999999999</v>
      </c>
      <c r="Q17" s="21">
        <v>38.412999999999997</v>
      </c>
      <c r="R17" s="21">
        <v>50.256</v>
      </c>
      <c r="S17" s="21">
        <v>50.680999999999997</v>
      </c>
      <c r="T17" s="21">
        <v>31.994</v>
      </c>
      <c r="U17" s="21">
        <v>32.71</v>
      </c>
      <c r="V17" s="21">
        <v>51.981999999999999</v>
      </c>
      <c r="W17" s="21">
        <v>60.103000000000002</v>
      </c>
      <c r="X17" s="21">
        <v>33.475999999999999</v>
      </c>
      <c r="Y17" s="21">
        <v>69.695999999999998</v>
      </c>
      <c r="Z17" s="21">
        <v>68.495000000000005</v>
      </c>
      <c r="AA17" s="21">
        <v>60.510000000000005</v>
      </c>
      <c r="AB17" s="21">
        <v>24.3</v>
      </c>
      <c r="AC17" s="21">
        <v>31.8</v>
      </c>
    </row>
    <row r="18" spans="2:29" x14ac:dyDescent="0.25">
      <c r="B18" s="23" t="s">
        <v>228</v>
      </c>
      <c r="C18" s="64">
        <v>82.733999999999995</v>
      </c>
      <c r="D18" s="21">
        <v>349.25</v>
      </c>
      <c r="E18" s="21">
        <v>154.29300000000001</v>
      </c>
      <c r="F18" s="21">
        <v>135.625</v>
      </c>
      <c r="G18" s="21">
        <v>121.124</v>
      </c>
      <c r="H18" s="21">
        <v>260.48</v>
      </c>
      <c r="I18" s="21">
        <v>224.941</v>
      </c>
      <c r="J18" s="21">
        <v>104.68600000000001</v>
      </c>
      <c r="K18" s="21">
        <v>148.327</v>
      </c>
      <c r="L18" s="21">
        <v>226.58500000000001</v>
      </c>
      <c r="M18" s="21">
        <v>195.12100000000001</v>
      </c>
      <c r="N18" s="21">
        <v>197.69399999999999</v>
      </c>
      <c r="O18" s="21">
        <v>399.548</v>
      </c>
      <c r="P18" s="21">
        <v>604.28</v>
      </c>
      <c r="Q18" s="21">
        <v>476.43599999999998</v>
      </c>
      <c r="R18" s="21">
        <v>178.22800000000001</v>
      </c>
      <c r="S18" s="21">
        <v>89.864999999999995</v>
      </c>
      <c r="T18" s="21">
        <v>196.88</v>
      </c>
      <c r="U18" s="21">
        <v>131.66800000000001</v>
      </c>
      <c r="V18" s="21">
        <v>80.105000000000004</v>
      </c>
      <c r="W18" s="21">
        <v>80.802000000000007</v>
      </c>
      <c r="X18" s="21">
        <v>105.586</v>
      </c>
      <c r="Y18" s="21">
        <v>73.966999999999999</v>
      </c>
      <c r="Z18" s="21">
        <v>50.993000000000002</v>
      </c>
      <c r="AA18" s="21">
        <v>78.197999999999993</v>
      </c>
      <c r="AB18" s="21">
        <v>156.80000000000001</v>
      </c>
      <c r="AC18" s="21">
        <v>78</v>
      </c>
    </row>
    <row r="19" spans="2:29" x14ac:dyDescent="0.25">
      <c r="B19" s="71" t="s">
        <v>229</v>
      </c>
      <c r="C19" s="135">
        <f t="shared" ref="C19:K19" si="2">SUM(C13:C18)</f>
        <v>1486.8019999999999</v>
      </c>
      <c r="D19" s="72">
        <f t="shared" si="2"/>
        <v>1542.326</v>
      </c>
      <c r="E19" s="72">
        <f t="shared" si="2"/>
        <v>1857.5480000000002</v>
      </c>
      <c r="F19" s="72">
        <f t="shared" si="2"/>
        <v>1849.9329999999998</v>
      </c>
      <c r="G19" s="72">
        <f t="shared" si="2"/>
        <v>1593.9060000000002</v>
      </c>
      <c r="H19" s="72">
        <f t="shared" si="2"/>
        <v>1621.1310000000001</v>
      </c>
      <c r="I19" s="72">
        <f t="shared" si="2"/>
        <v>1948.6720000000003</v>
      </c>
      <c r="J19" s="72">
        <f t="shared" si="2"/>
        <v>1737.5309999999999</v>
      </c>
      <c r="K19" s="72">
        <f t="shared" si="2"/>
        <v>1513.5329999999999</v>
      </c>
      <c r="L19" s="72">
        <f>SUM(L13:L18)</f>
        <v>1348.0210000000002</v>
      </c>
      <c r="M19" s="72">
        <f>SUM(M13:M18)</f>
        <v>1458.3880000000001</v>
      </c>
      <c r="N19" s="72">
        <f>SUM(N13:N18)</f>
        <v>1389.3440000000001</v>
      </c>
      <c r="O19" s="72">
        <f t="shared" ref="O19:AC19" si="3">SUM(O13:O18)</f>
        <v>1425.3600000000001</v>
      </c>
      <c r="P19" s="72">
        <f t="shared" si="3"/>
        <v>1324.972</v>
      </c>
      <c r="Q19" s="72">
        <f t="shared" si="3"/>
        <v>1443.751</v>
      </c>
      <c r="R19" s="72">
        <f t="shared" si="3"/>
        <v>1225.2570000000001</v>
      </c>
      <c r="S19" s="72">
        <f t="shared" si="3"/>
        <v>1035.895</v>
      </c>
      <c r="T19" s="72">
        <f t="shared" si="3"/>
        <v>937.85300000000007</v>
      </c>
      <c r="U19" s="72">
        <f t="shared" si="3"/>
        <v>1134.242</v>
      </c>
      <c r="V19" s="72">
        <f t="shared" si="3"/>
        <v>1108.3009999999999</v>
      </c>
      <c r="W19" s="72">
        <f t="shared" si="3"/>
        <v>964.22400000000005</v>
      </c>
      <c r="X19" s="72">
        <f t="shared" si="3"/>
        <v>803.19399999999996</v>
      </c>
      <c r="Y19" s="72">
        <f t="shared" si="3"/>
        <v>965.22900000000004</v>
      </c>
      <c r="Z19" s="72">
        <f t="shared" si="3"/>
        <v>909.78100000000006</v>
      </c>
      <c r="AA19" s="72">
        <f t="shared" si="3"/>
        <v>777.87599999999998</v>
      </c>
      <c r="AB19" s="72">
        <f>SUM(AB13:AB18)</f>
        <v>699.39999999999986</v>
      </c>
      <c r="AC19" s="72">
        <f t="shared" si="3"/>
        <v>759.1</v>
      </c>
    </row>
    <row r="20" spans="2:29" x14ac:dyDescent="0.25">
      <c r="B20" s="24" t="s">
        <v>230</v>
      </c>
      <c r="C20" s="102">
        <f>C19+C11</f>
        <v>3586.3551030999997</v>
      </c>
      <c r="D20" s="26">
        <f t="shared" ref="D20:K20" si="4">D19+D11</f>
        <v>3633.8819999999996</v>
      </c>
      <c r="E20" s="26">
        <f t="shared" si="4"/>
        <v>3979.2419636</v>
      </c>
      <c r="F20" s="26">
        <f t="shared" si="4"/>
        <v>4039.5444447999998</v>
      </c>
      <c r="G20" s="26">
        <f t="shared" si="4"/>
        <v>3736.4242047999996</v>
      </c>
      <c r="H20" s="26">
        <f t="shared" si="4"/>
        <v>3723.9911562000007</v>
      </c>
      <c r="I20" s="26">
        <f t="shared" si="4"/>
        <v>3937.1563894000001</v>
      </c>
      <c r="J20" s="26">
        <f t="shared" si="4"/>
        <v>3614.1060995999997</v>
      </c>
      <c r="K20" s="26">
        <f t="shared" si="4"/>
        <v>3354.3646560999996</v>
      </c>
      <c r="L20" s="26">
        <f>L19+L11</f>
        <v>3157.7883956000001</v>
      </c>
      <c r="M20" s="26">
        <f>M19+M11</f>
        <v>3217.7066117000004</v>
      </c>
      <c r="N20" s="26">
        <f>N19+N11</f>
        <v>3055.0362283999998</v>
      </c>
      <c r="O20" s="26">
        <f t="shared" ref="O20:AC20" si="5">O19+O11</f>
        <v>3083.9410668</v>
      </c>
      <c r="P20" s="26">
        <f t="shared" si="5"/>
        <v>2863.5905529000001</v>
      </c>
      <c r="Q20" s="26">
        <f t="shared" si="5"/>
        <v>3006.5540000000001</v>
      </c>
      <c r="R20" s="26">
        <f t="shared" si="5"/>
        <v>2782.549</v>
      </c>
      <c r="S20" s="26">
        <f t="shared" si="5"/>
        <v>2685.9089999999997</v>
      </c>
      <c r="T20" s="26">
        <f t="shared" si="5"/>
        <v>2536.2150000000001</v>
      </c>
      <c r="U20" s="26">
        <f t="shared" si="5"/>
        <v>2755.1390000000001</v>
      </c>
      <c r="V20" s="26">
        <f t="shared" si="5"/>
        <v>2721.0250000000001</v>
      </c>
      <c r="W20" s="26">
        <f t="shared" si="5"/>
        <v>2512.5839999999998</v>
      </c>
      <c r="X20" s="26">
        <f t="shared" si="5"/>
        <v>2126.9749999999995</v>
      </c>
      <c r="Y20" s="26">
        <f t="shared" si="5"/>
        <v>2278.0689999999995</v>
      </c>
      <c r="Z20" s="26">
        <f t="shared" si="5"/>
        <v>2075.7490000000003</v>
      </c>
      <c r="AA20" s="26">
        <f t="shared" si="5"/>
        <v>1914.0409999999999</v>
      </c>
      <c r="AB20" s="26">
        <f t="shared" si="5"/>
        <v>1756.3</v>
      </c>
      <c r="AC20" s="26">
        <f t="shared" si="5"/>
        <v>1774.2</v>
      </c>
    </row>
    <row r="21" spans="2:29" x14ac:dyDescent="0.25">
      <c r="B21" s="21"/>
      <c r="C21" s="64"/>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2:29" x14ac:dyDescent="0.25">
      <c r="B22" s="24" t="s">
        <v>231</v>
      </c>
      <c r="C22" s="64"/>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2:29" x14ac:dyDescent="0.25">
      <c r="B23" s="21" t="s">
        <v>232</v>
      </c>
      <c r="C23" s="64">
        <v>24.084237000000002</v>
      </c>
      <c r="D23" s="21">
        <v>24.084</v>
      </c>
      <c r="E23" s="21">
        <v>24.084237000000002</v>
      </c>
      <c r="F23" s="21">
        <v>24.084237000000002</v>
      </c>
      <c r="G23" s="21">
        <v>24.084237000000002</v>
      </c>
      <c r="H23" s="21">
        <v>24.084237000000002</v>
      </c>
      <c r="I23" s="21">
        <v>24.084237000000002</v>
      </c>
      <c r="J23" s="21">
        <v>24.084237000000002</v>
      </c>
      <c r="K23" s="21">
        <v>24.084237000000002</v>
      </c>
      <c r="L23" s="21">
        <v>24.084237000000002</v>
      </c>
      <c r="M23" s="21">
        <v>24.084237000000002</v>
      </c>
      <c r="N23" s="21">
        <v>24.084237000000002</v>
      </c>
      <c r="O23" s="21">
        <v>24.084237000000002</v>
      </c>
      <c r="P23" s="21">
        <v>24.084237000000002</v>
      </c>
      <c r="Q23" s="21">
        <v>29.960999999999999</v>
      </c>
      <c r="R23" s="21">
        <v>29.960999999999999</v>
      </c>
      <c r="S23" s="21">
        <v>29.960999999999999</v>
      </c>
      <c r="T23" s="21">
        <v>29.960999999999999</v>
      </c>
      <c r="U23" s="21">
        <v>29.960999999999999</v>
      </c>
      <c r="V23" s="21">
        <v>29.960999999999999</v>
      </c>
      <c r="W23" s="21">
        <v>29.960999999999999</v>
      </c>
      <c r="X23" s="21">
        <v>29.960999999999999</v>
      </c>
      <c r="Y23" s="21">
        <v>29.960999999999999</v>
      </c>
      <c r="Z23" s="21">
        <v>29.960999999999999</v>
      </c>
      <c r="AA23" s="21">
        <v>29.960999999999999</v>
      </c>
      <c r="AB23" s="21">
        <v>30</v>
      </c>
      <c r="AC23" s="21">
        <v>30</v>
      </c>
    </row>
    <row r="24" spans="2:29" x14ac:dyDescent="0.25">
      <c r="B24" s="21" t="s">
        <v>233</v>
      </c>
      <c r="C24" s="64"/>
      <c r="D24" s="21">
        <v>-12.739000000000001</v>
      </c>
      <c r="E24" s="21">
        <v>0</v>
      </c>
      <c r="F24" s="21">
        <v>0</v>
      </c>
      <c r="G24" s="21">
        <v>0</v>
      </c>
      <c r="H24" s="21">
        <v>0</v>
      </c>
      <c r="I24" s="21">
        <v>0</v>
      </c>
      <c r="J24" s="21">
        <v>0</v>
      </c>
      <c r="K24" s="21">
        <v>0</v>
      </c>
      <c r="L24" s="21">
        <v>0</v>
      </c>
      <c r="M24" s="21">
        <v>0</v>
      </c>
      <c r="N24" s="21">
        <v>0</v>
      </c>
      <c r="O24" s="21">
        <v>0</v>
      </c>
      <c r="P24" s="21">
        <v>0</v>
      </c>
      <c r="Q24" s="21">
        <v>-13.706</v>
      </c>
      <c r="R24" s="21">
        <v>-15.598000000000001</v>
      </c>
      <c r="S24" s="21">
        <v>-15.598000000000001</v>
      </c>
      <c r="T24" s="21">
        <v>-15.598000000000001</v>
      </c>
      <c r="U24" s="21">
        <v>-15.598000000000001</v>
      </c>
      <c r="V24" s="21">
        <v>-15.598000000000001</v>
      </c>
      <c r="W24" s="21">
        <v>-15.598000000000001</v>
      </c>
      <c r="X24" s="21">
        <v>-0.81299999999999994</v>
      </c>
      <c r="Y24" s="21">
        <v>0</v>
      </c>
      <c r="Z24" s="21">
        <v>0</v>
      </c>
      <c r="AA24" s="21">
        <v>0</v>
      </c>
      <c r="AB24" s="21">
        <v>0</v>
      </c>
      <c r="AC24" s="21">
        <v>0</v>
      </c>
    </row>
    <row r="25" spans="2:29" x14ac:dyDescent="0.25">
      <c r="B25" s="21" t="s">
        <v>234</v>
      </c>
      <c r="C25" s="64">
        <v>173.69200000000001</v>
      </c>
      <c r="D25" s="21">
        <v>126.776</v>
      </c>
      <c r="E25" s="21">
        <v>171.304</v>
      </c>
      <c r="F25" s="21">
        <v>206.56700000000001</v>
      </c>
      <c r="G25" s="21">
        <v>148.96700000000001</v>
      </c>
      <c r="H25" s="21">
        <v>138.45500000000001</v>
      </c>
      <c r="I25" s="21">
        <v>113.608</v>
      </c>
      <c r="J25" s="21">
        <v>85.483000000000004</v>
      </c>
      <c r="K25" s="21">
        <v>52.526000000000003</v>
      </c>
      <c r="L25" s="21">
        <v>39.006</v>
      </c>
      <c r="M25" s="21">
        <v>32.472999999999999</v>
      </c>
      <c r="N25" s="21">
        <v>25.638000000000002</v>
      </c>
      <c r="O25" s="21">
        <v>44.024000000000001</v>
      </c>
      <c r="P25" s="21">
        <v>10.513999999999999</v>
      </c>
      <c r="Q25" s="21">
        <v>51.05</v>
      </c>
      <c r="R25" s="21">
        <v>43.457000000000001</v>
      </c>
      <c r="S25" s="21">
        <v>92.027000000000015</v>
      </c>
      <c r="T25" s="21">
        <v>61.934000000000005</v>
      </c>
      <c r="U25" s="21">
        <v>88.022999999999996</v>
      </c>
      <c r="V25" s="21">
        <v>94.3</v>
      </c>
      <c r="W25" s="21">
        <v>82.483000000000004</v>
      </c>
      <c r="X25" s="21">
        <v>50.881000000000007</v>
      </c>
      <c r="Y25" s="21">
        <v>84.22399999999999</v>
      </c>
      <c r="Z25" s="21">
        <v>80.549000000000007</v>
      </c>
      <c r="AA25" s="21">
        <v>62.108999999999995</v>
      </c>
      <c r="AB25" s="21">
        <v>23</v>
      </c>
      <c r="AC25" s="21">
        <v>7.7</v>
      </c>
    </row>
    <row r="26" spans="2:29" x14ac:dyDescent="0.25">
      <c r="B26" s="23" t="s">
        <v>235</v>
      </c>
      <c r="C26" s="99">
        <v>1592.952</v>
      </c>
      <c r="D26" s="23">
        <v>1625.7139999999999</v>
      </c>
      <c r="E26" s="23">
        <v>1563.1289999999999</v>
      </c>
      <c r="F26" s="23">
        <v>1475.752</v>
      </c>
      <c r="G26" s="23">
        <v>1539.442</v>
      </c>
      <c r="H26" s="23">
        <v>1573.884</v>
      </c>
      <c r="I26" s="23">
        <v>1533.587</v>
      </c>
      <c r="J26" s="23">
        <v>1427.0049999999999</v>
      </c>
      <c r="K26" s="23">
        <v>1429.51</v>
      </c>
      <c r="L26" s="23">
        <v>1387.8909999999998</v>
      </c>
      <c r="M26" s="23">
        <v>1352.8019999999999</v>
      </c>
      <c r="N26" s="23">
        <v>1265.712</v>
      </c>
      <c r="O26" s="23">
        <v>1388.722</v>
      </c>
      <c r="P26" s="23">
        <v>1372.2339999999999</v>
      </c>
      <c r="Q26" s="23">
        <v>1322.2650000000001</v>
      </c>
      <c r="R26" s="23">
        <v>1224.768</v>
      </c>
      <c r="S26" s="23">
        <v>1113.2230000000002</v>
      </c>
      <c r="T26" s="23">
        <v>1119.202</v>
      </c>
      <c r="U26" s="23">
        <v>1061.0409999999999</v>
      </c>
      <c r="V26" s="23">
        <v>959.2</v>
      </c>
      <c r="W26" s="23">
        <v>999.82599999999991</v>
      </c>
      <c r="X26" s="23">
        <v>1009.952</v>
      </c>
      <c r="Y26" s="23">
        <v>985.13300000000004</v>
      </c>
      <c r="Z26" s="23">
        <v>921.74599999999998</v>
      </c>
      <c r="AA26" s="23">
        <v>953.12399999999991</v>
      </c>
      <c r="AB26" s="23">
        <v>956.4</v>
      </c>
      <c r="AC26" s="23">
        <v>933.6</v>
      </c>
    </row>
    <row r="27" spans="2:29" x14ac:dyDescent="0.25">
      <c r="B27" s="24" t="s">
        <v>236</v>
      </c>
      <c r="C27" s="102">
        <f t="shared" ref="C27:K27" si="6">SUM(C23:C26)</f>
        <v>1790.728237</v>
      </c>
      <c r="D27" s="26">
        <f t="shared" si="6"/>
        <v>1763.835</v>
      </c>
      <c r="E27" s="26">
        <f t="shared" si="6"/>
        <v>1758.517237</v>
      </c>
      <c r="F27" s="26">
        <f t="shared" si="6"/>
        <v>1706.403237</v>
      </c>
      <c r="G27" s="26">
        <f t="shared" si="6"/>
        <v>1712.4932370000001</v>
      </c>
      <c r="H27" s="26">
        <f t="shared" si="6"/>
        <v>1736.423237</v>
      </c>
      <c r="I27" s="26">
        <f t="shared" si="6"/>
        <v>1671.279237</v>
      </c>
      <c r="J27" s="26">
        <f t="shared" si="6"/>
        <v>1536.5722369999999</v>
      </c>
      <c r="K27" s="26">
        <f t="shared" si="6"/>
        <v>1506.1202370000001</v>
      </c>
      <c r="L27" s="26">
        <f>SUM(L23:L26)</f>
        <v>1450.981237</v>
      </c>
      <c r="M27" s="26">
        <f>SUM(M23:M26)</f>
        <v>1409.3592369999999</v>
      </c>
      <c r="N27" s="26">
        <f>SUM(N23:N26)</f>
        <v>1315.4342369999999</v>
      </c>
      <c r="O27" s="26">
        <f t="shared" ref="O27:AC27" si="7">SUM(O23:O26)</f>
        <v>1456.8302369999999</v>
      </c>
      <c r="P27" s="26">
        <f t="shared" si="7"/>
        <v>1406.8322369999999</v>
      </c>
      <c r="Q27" s="26">
        <f t="shared" si="7"/>
        <v>1389.5700000000002</v>
      </c>
      <c r="R27" s="26">
        <f t="shared" si="7"/>
        <v>1282.588</v>
      </c>
      <c r="S27" s="26">
        <f t="shared" si="7"/>
        <v>1219.6130000000003</v>
      </c>
      <c r="T27" s="26">
        <f t="shared" si="7"/>
        <v>1195.499</v>
      </c>
      <c r="U27" s="26">
        <f t="shared" si="7"/>
        <v>1163.4269999999999</v>
      </c>
      <c r="V27" s="26">
        <f t="shared" si="7"/>
        <v>1067.8630000000001</v>
      </c>
      <c r="W27" s="26">
        <f t="shared" si="7"/>
        <v>1096.672</v>
      </c>
      <c r="X27" s="26">
        <f t="shared" si="7"/>
        <v>1089.981</v>
      </c>
      <c r="Y27" s="26">
        <f t="shared" si="7"/>
        <v>1099.318</v>
      </c>
      <c r="Z27" s="26">
        <f t="shared" si="7"/>
        <v>1032.2560000000001</v>
      </c>
      <c r="AA27" s="26">
        <f t="shared" si="7"/>
        <v>1045.194</v>
      </c>
      <c r="AB27" s="26">
        <f t="shared" si="7"/>
        <v>1009.4</v>
      </c>
      <c r="AC27" s="26">
        <f t="shared" si="7"/>
        <v>971.30000000000007</v>
      </c>
    </row>
    <row r="28" spans="2:29" x14ac:dyDescent="0.25">
      <c r="B28" s="23" t="s">
        <v>132</v>
      </c>
      <c r="C28" s="99">
        <v>8.2390000000000008</v>
      </c>
      <c r="D28" s="23">
        <v>12.824999999999999</v>
      </c>
      <c r="E28" s="23">
        <v>18.567</v>
      </c>
      <c r="F28" s="23">
        <v>19.716000000000001</v>
      </c>
      <c r="G28" s="23">
        <v>19.350999999999999</v>
      </c>
      <c r="H28" s="23">
        <v>17.888999999999999</v>
      </c>
      <c r="I28" s="23">
        <v>9.0079999999999991</v>
      </c>
      <c r="J28" s="23">
        <v>8.8710000000000004</v>
      </c>
      <c r="K28" s="23">
        <v>8.3529999999999998</v>
      </c>
      <c r="L28" s="23">
        <v>9.0190000000000001</v>
      </c>
      <c r="M28" s="23">
        <v>18.2</v>
      </c>
      <c r="N28" s="23">
        <v>17.917000000000002</v>
      </c>
      <c r="O28" s="23">
        <v>16.062999999999999</v>
      </c>
      <c r="P28" s="23">
        <v>11.193</v>
      </c>
      <c r="Q28" s="23">
        <v>11.775</v>
      </c>
      <c r="R28" s="23">
        <v>11.65</v>
      </c>
      <c r="S28" s="23">
        <v>12.406000000000001</v>
      </c>
      <c r="T28" s="23">
        <v>14.122</v>
      </c>
      <c r="U28" s="23">
        <v>14.971</v>
      </c>
      <c r="V28" s="23">
        <v>16.2</v>
      </c>
      <c r="W28" s="23">
        <v>15.65</v>
      </c>
      <c r="X28" s="23">
        <v>15.601000000000001</v>
      </c>
      <c r="Y28" s="23">
        <v>17.134</v>
      </c>
      <c r="Z28" s="23">
        <v>15.725</v>
      </c>
      <c r="AA28" s="23">
        <v>5.9459999999999997</v>
      </c>
      <c r="AB28" s="23">
        <v>0.5</v>
      </c>
      <c r="AC28" s="23">
        <v>0.5</v>
      </c>
    </row>
    <row r="29" spans="2:29" x14ac:dyDescent="0.25">
      <c r="B29" s="24" t="s">
        <v>237</v>
      </c>
      <c r="C29" s="102">
        <f t="shared" ref="C29:K29" si="8">SUM(C27:C28)</f>
        <v>1798.9672370000001</v>
      </c>
      <c r="D29" s="26">
        <f t="shared" si="8"/>
        <v>1776.66</v>
      </c>
      <c r="E29" s="26">
        <f t="shared" si="8"/>
        <v>1777.084237</v>
      </c>
      <c r="F29" s="26">
        <f t="shared" si="8"/>
        <v>1726.1192369999999</v>
      </c>
      <c r="G29" s="26">
        <f t="shared" si="8"/>
        <v>1731.8442370000002</v>
      </c>
      <c r="H29" s="26">
        <f t="shared" si="8"/>
        <v>1754.3122369999999</v>
      </c>
      <c r="I29" s="26">
        <f t="shared" si="8"/>
        <v>1680.287237</v>
      </c>
      <c r="J29" s="26">
        <f t="shared" si="8"/>
        <v>1545.443237</v>
      </c>
      <c r="K29" s="26">
        <f t="shared" si="8"/>
        <v>1514.4732370000002</v>
      </c>
      <c r="L29" s="26">
        <f>SUM(L27:L28)</f>
        <v>1460.000237</v>
      </c>
      <c r="M29" s="26">
        <f>SUM(M27:M28)</f>
        <v>1427.5592369999999</v>
      </c>
      <c r="N29" s="26">
        <f>SUM(N27:N28)</f>
        <v>1333.3512369999999</v>
      </c>
      <c r="O29" s="26">
        <f t="shared" ref="O29:AC29" si="9">SUM(O27:O28)</f>
        <v>1472.893237</v>
      </c>
      <c r="P29" s="26">
        <f t="shared" si="9"/>
        <v>1418.0252369999998</v>
      </c>
      <c r="Q29" s="26">
        <f t="shared" si="9"/>
        <v>1401.3450000000003</v>
      </c>
      <c r="R29" s="26">
        <f t="shared" si="9"/>
        <v>1294.2380000000001</v>
      </c>
      <c r="S29" s="26">
        <f t="shared" si="9"/>
        <v>1232.0190000000002</v>
      </c>
      <c r="T29" s="26">
        <f t="shared" si="9"/>
        <v>1209.6210000000001</v>
      </c>
      <c r="U29" s="26">
        <f t="shared" si="9"/>
        <v>1178.3979999999999</v>
      </c>
      <c r="V29" s="26">
        <f t="shared" si="9"/>
        <v>1084.0630000000001</v>
      </c>
      <c r="W29" s="26">
        <f t="shared" si="9"/>
        <v>1112.3220000000001</v>
      </c>
      <c r="X29" s="26">
        <f t="shared" si="9"/>
        <v>1105.5820000000001</v>
      </c>
      <c r="Y29" s="26">
        <f t="shared" si="9"/>
        <v>1116.452</v>
      </c>
      <c r="Z29" s="26">
        <f t="shared" si="9"/>
        <v>1047.981</v>
      </c>
      <c r="AA29" s="26">
        <f t="shared" si="9"/>
        <v>1051.1399999999999</v>
      </c>
      <c r="AB29" s="26">
        <f t="shared" si="9"/>
        <v>1009.9</v>
      </c>
      <c r="AC29" s="26">
        <f t="shared" si="9"/>
        <v>971.80000000000007</v>
      </c>
    </row>
    <row r="30" spans="2:29" x14ac:dyDescent="0.25">
      <c r="B30" s="21"/>
      <c r="C30" s="64"/>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2:29" x14ac:dyDescent="0.25">
      <c r="B31" s="21" t="s">
        <v>238</v>
      </c>
      <c r="C31" s="64">
        <v>867.09500000000003</v>
      </c>
      <c r="D31" s="21">
        <v>859.83399999999995</v>
      </c>
      <c r="E31" s="21">
        <v>878.6</v>
      </c>
      <c r="F31" s="21">
        <v>904.46600000000001</v>
      </c>
      <c r="G31" s="21">
        <v>895.61</v>
      </c>
      <c r="H31" s="21">
        <v>881.61900000000003</v>
      </c>
      <c r="I31" s="21">
        <v>869.31899999999996</v>
      </c>
      <c r="J31" s="21">
        <v>867.02700000000004</v>
      </c>
      <c r="K31" s="21">
        <v>857.96100000000001</v>
      </c>
      <c r="L31" s="21">
        <v>851.52800000000002</v>
      </c>
      <c r="M31" s="21">
        <v>828.06</v>
      </c>
      <c r="N31" s="21">
        <v>818.32500000000005</v>
      </c>
      <c r="O31" s="21">
        <v>819.23199999999997</v>
      </c>
      <c r="P31" s="21">
        <v>801.29</v>
      </c>
      <c r="Q31" s="21">
        <v>816.71500000000003</v>
      </c>
      <c r="R31" s="21">
        <v>753.48900000000003</v>
      </c>
      <c r="S31" s="21">
        <v>778.76800000000003</v>
      </c>
      <c r="T31" s="21">
        <v>762.66200000000003</v>
      </c>
      <c r="U31" s="21">
        <v>832.01599999999996</v>
      </c>
      <c r="V31" s="21">
        <v>890.22699999999998</v>
      </c>
      <c r="W31" s="21">
        <v>793.47900000000004</v>
      </c>
      <c r="X31" s="21">
        <v>416.28500000000003</v>
      </c>
      <c r="Y31" s="21">
        <v>418.17099999999999</v>
      </c>
      <c r="Z31" s="21">
        <v>421.65499999999997</v>
      </c>
      <c r="AA31" s="21">
        <v>370.98899999999998</v>
      </c>
      <c r="AB31" s="21">
        <v>360.3</v>
      </c>
      <c r="AC31" s="21">
        <v>353.5</v>
      </c>
    </row>
    <row r="32" spans="2:29" x14ac:dyDescent="0.25">
      <c r="B32" s="21" t="s">
        <v>239</v>
      </c>
      <c r="C32" s="64">
        <v>23.777000000000001</v>
      </c>
      <c r="D32" s="21">
        <v>22.388000000000002</v>
      </c>
      <c r="E32" s="21">
        <v>41.322000000000003</v>
      </c>
      <c r="F32" s="21">
        <v>43.948999999999998</v>
      </c>
      <c r="G32" s="21">
        <v>49.536999999999999</v>
      </c>
      <c r="H32" s="21">
        <v>50.603999999999999</v>
      </c>
      <c r="I32" s="21">
        <v>33.26</v>
      </c>
      <c r="J32" s="21">
        <v>32.415999999999997</v>
      </c>
      <c r="K32" s="21">
        <v>42.012999999999998</v>
      </c>
      <c r="L32" s="21">
        <v>35.255000000000003</v>
      </c>
      <c r="M32" s="21">
        <v>40.372999999999998</v>
      </c>
      <c r="N32" s="21">
        <v>25.177</v>
      </c>
      <c r="O32" s="21">
        <v>47.731000000000002</v>
      </c>
      <c r="P32" s="21">
        <v>32.933999999999997</v>
      </c>
      <c r="Q32" s="21">
        <v>41.338999999999999</v>
      </c>
      <c r="R32" s="21">
        <v>42.756</v>
      </c>
      <c r="S32" s="21">
        <v>44.881999999999998</v>
      </c>
      <c r="T32" s="21">
        <v>43.235999999999997</v>
      </c>
      <c r="U32" s="21">
        <v>38.680999999999997</v>
      </c>
      <c r="V32" s="21">
        <v>39.402000000000001</v>
      </c>
      <c r="W32" s="21">
        <v>42.529000000000003</v>
      </c>
      <c r="X32" s="21">
        <v>38.057000000000002</v>
      </c>
      <c r="Y32" s="21">
        <v>43.970999999999997</v>
      </c>
      <c r="Z32" s="21">
        <v>44.036000000000001</v>
      </c>
      <c r="AA32" s="21">
        <v>82.242999999999995</v>
      </c>
      <c r="AB32" s="21">
        <v>37.1</v>
      </c>
      <c r="AC32" s="21">
        <v>24</v>
      </c>
    </row>
    <row r="33" spans="2:29" x14ac:dyDescent="0.25">
      <c r="B33" s="21" t="s">
        <v>240</v>
      </c>
      <c r="C33" s="64">
        <v>4.7460000000000004</v>
      </c>
      <c r="D33" s="21">
        <v>6.5389999999999997</v>
      </c>
      <c r="E33" s="21">
        <v>5.4260000000000002</v>
      </c>
      <c r="F33" s="21">
        <v>5.4530000000000003</v>
      </c>
      <c r="G33" s="21">
        <v>8.5719999999999992</v>
      </c>
      <c r="H33" s="21">
        <v>5.1310000000000002</v>
      </c>
      <c r="I33" s="21">
        <v>5.8289999999999997</v>
      </c>
      <c r="J33" s="21">
        <v>6.44</v>
      </c>
      <c r="K33" s="21">
        <v>5.9779999999999998</v>
      </c>
      <c r="L33" s="21">
        <v>5.97</v>
      </c>
      <c r="M33" s="21">
        <v>5.9720000000000004</v>
      </c>
      <c r="N33" s="21">
        <v>5.9059999999999997</v>
      </c>
      <c r="O33" s="21">
        <v>5.8410000000000002</v>
      </c>
      <c r="P33" s="21">
        <v>5.2679999999999998</v>
      </c>
      <c r="Q33" s="21">
        <v>6.4059999999999997</v>
      </c>
      <c r="R33" s="21">
        <v>6.2850000000000001</v>
      </c>
      <c r="S33" s="21">
        <v>5.8330000000000002</v>
      </c>
      <c r="T33" s="21">
        <v>5.8330000000000002</v>
      </c>
      <c r="U33" s="21">
        <v>5.8330000000000002</v>
      </c>
      <c r="V33" s="21">
        <v>5.7709999999999999</v>
      </c>
      <c r="W33" s="21">
        <v>5.8120000000000003</v>
      </c>
      <c r="X33" s="21">
        <v>5.9459999999999997</v>
      </c>
      <c r="Y33" s="21">
        <v>7.9409999999999998</v>
      </c>
      <c r="Z33" s="21">
        <v>5.7210000000000001</v>
      </c>
      <c r="AA33" s="21">
        <v>5.9029999999999996</v>
      </c>
      <c r="AB33" s="21">
        <v>5.8</v>
      </c>
      <c r="AC33" s="21">
        <v>4.9000000000000004</v>
      </c>
    </row>
    <row r="34" spans="2:29" x14ac:dyDescent="0.25">
      <c r="B34" s="23" t="s">
        <v>241</v>
      </c>
      <c r="C34" s="99">
        <v>131.661</v>
      </c>
      <c r="D34" s="23">
        <v>131.15700000000001</v>
      </c>
      <c r="E34" s="23">
        <v>135.1</v>
      </c>
      <c r="F34" s="23">
        <v>128.583</v>
      </c>
      <c r="G34" s="23">
        <v>125.586</v>
      </c>
      <c r="H34" s="23">
        <v>132.30199999999999</v>
      </c>
      <c r="I34" s="23">
        <v>122.843</v>
      </c>
      <c r="J34" s="23">
        <v>116.265</v>
      </c>
      <c r="K34" s="23">
        <v>109.471</v>
      </c>
      <c r="L34" s="23">
        <v>123.227</v>
      </c>
      <c r="M34" s="23">
        <v>114.15900000000001</v>
      </c>
      <c r="N34" s="23">
        <v>108.807</v>
      </c>
      <c r="O34" s="23">
        <v>104.893</v>
      </c>
      <c r="P34" s="23">
        <v>102.351</v>
      </c>
      <c r="Q34" s="23">
        <v>89.349000000000004</v>
      </c>
      <c r="R34" s="23">
        <v>75.5</v>
      </c>
      <c r="S34" s="23">
        <v>81.73</v>
      </c>
      <c r="T34" s="23">
        <v>91.108999999999995</v>
      </c>
      <c r="U34" s="23">
        <v>84.554000000000002</v>
      </c>
      <c r="V34" s="23">
        <v>81.700999999999993</v>
      </c>
      <c r="W34" s="23">
        <v>69.444999999999993</v>
      </c>
      <c r="X34" s="23">
        <v>75.16</v>
      </c>
      <c r="Y34" s="23">
        <v>74.376000000000005</v>
      </c>
      <c r="Z34" s="23">
        <v>60.792999999999999</v>
      </c>
      <c r="AA34" s="23">
        <v>57.963999999999999</v>
      </c>
      <c r="AB34" s="23">
        <v>52.6</v>
      </c>
      <c r="AC34" s="23">
        <v>49.3</v>
      </c>
    </row>
    <row r="35" spans="2:29" x14ac:dyDescent="0.25">
      <c r="B35" s="24" t="s">
        <v>242</v>
      </c>
      <c r="C35" s="102">
        <f t="shared" ref="C35:K35" si="10">SUM(C31:C34)</f>
        <v>1027.279</v>
      </c>
      <c r="D35" s="26">
        <f t="shared" si="10"/>
        <v>1019.918</v>
      </c>
      <c r="E35" s="26">
        <f t="shared" si="10"/>
        <v>1060.4480000000001</v>
      </c>
      <c r="F35" s="26">
        <f t="shared" si="10"/>
        <v>1082.451</v>
      </c>
      <c r="G35" s="26">
        <f t="shared" si="10"/>
        <v>1079.3050000000001</v>
      </c>
      <c r="H35" s="26">
        <f t="shared" si="10"/>
        <v>1069.6559999999999</v>
      </c>
      <c r="I35" s="26">
        <f t="shared" si="10"/>
        <v>1031.251</v>
      </c>
      <c r="J35" s="26">
        <f t="shared" si="10"/>
        <v>1022.148</v>
      </c>
      <c r="K35" s="26">
        <f t="shared" si="10"/>
        <v>1015.423</v>
      </c>
      <c r="L35" s="26">
        <f>SUM(L31:L34)</f>
        <v>1015.98</v>
      </c>
      <c r="M35" s="26">
        <f>SUM(M31:M34)</f>
        <v>988.56399999999996</v>
      </c>
      <c r="N35" s="26">
        <f>SUM(N31:N34)</f>
        <v>958.21500000000003</v>
      </c>
      <c r="O35" s="26">
        <f t="shared" ref="O35:AC35" si="11">SUM(O31:O34)</f>
        <v>977.697</v>
      </c>
      <c r="P35" s="26">
        <f t="shared" si="11"/>
        <v>941.84299999999996</v>
      </c>
      <c r="Q35" s="26">
        <f t="shared" si="11"/>
        <v>953.80900000000008</v>
      </c>
      <c r="R35" s="26">
        <f t="shared" si="11"/>
        <v>878.03</v>
      </c>
      <c r="S35" s="26">
        <f t="shared" si="11"/>
        <v>911.21299999999997</v>
      </c>
      <c r="T35" s="26">
        <f t="shared" si="11"/>
        <v>902.84</v>
      </c>
      <c r="U35" s="26">
        <f t="shared" si="11"/>
        <v>961.08399999999995</v>
      </c>
      <c r="V35" s="26">
        <f t="shared" si="11"/>
        <v>1017.101</v>
      </c>
      <c r="W35" s="26">
        <f t="shared" si="11"/>
        <v>911.2650000000001</v>
      </c>
      <c r="X35" s="26">
        <f t="shared" si="11"/>
        <v>535.44800000000009</v>
      </c>
      <c r="Y35" s="26">
        <f t="shared" si="11"/>
        <v>544.45899999999995</v>
      </c>
      <c r="Z35" s="26">
        <f t="shared" si="11"/>
        <v>532.20499999999993</v>
      </c>
      <c r="AA35" s="26">
        <f t="shared" si="11"/>
        <v>517.09899999999993</v>
      </c>
      <c r="AB35" s="26">
        <f>SUM(AB31:AB34)</f>
        <v>455.80000000000007</v>
      </c>
      <c r="AC35" s="26">
        <f t="shared" si="11"/>
        <v>431.7</v>
      </c>
    </row>
    <row r="36" spans="2:29" x14ac:dyDescent="0.25">
      <c r="B36" s="21"/>
      <c r="C36" s="64"/>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2:29" x14ac:dyDescent="0.25">
      <c r="B37" s="21" t="s">
        <v>243</v>
      </c>
      <c r="C37" s="64">
        <v>50.076999999999998</v>
      </c>
      <c r="D37" s="21">
        <v>213.72499999999999</v>
      </c>
      <c r="E37" s="21">
        <v>216.01499999999999</v>
      </c>
      <c r="F37" s="21">
        <v>311.69299999999998</v>
      </c>
      <c r="G37" s="21">
        <v>222.179</v>
      </c>
      <c r="H37" s="21">
        <v>223.32</v>
      </c>
      <c r="I37" s="21">
        <v>216.91499999999999</v>
      </c>
      <c r="J37" s="21">
        <v>213.71700000000001</v>
      </c>
      <c r="K37" s="21">
        <v>52.02</v>
      </c>
      <c r="L37" s="21">
        <v>52.177999999999997</v>
      </c>
      <c r="M37" s="21">
        <v>42.473999999999997</v>
      </c>
      <c r="N37" s="21">
        <v>40.921999999999997</v>
      </c>
      <c r="O37" s="21">
        <v>42.838999999999999</v>
      </c>
      <c r="P37" s="21">
        <v>41.25</v>
      </c>
      <c r="Q37" s="21">
        <v>43.076999999999998</v>
      </c>
      <c r="R37" s="21">
        <v>44.198</v>
      </c>
      <c r="S37" s="21">
        <v>46.761000000000003</v>
      </c>
      <c r="T37" s="21">
        <v>44.204000000000001</v>
      </c>
      <c r="U37" s="21">
        <v>44.38</v>
      </c>
      <c r="V37" s="21">
        <v>59.68</v>
      </c>
      <c r="W37" s="21">
        <v>70.55</v>
      </c>
      <c r="X37" s="21">
        <v>131.02600000000001</v>
      </c>
      <c r="Y37" s="21">
        <v>148.66399999999999</v>
      </c>
      <c r="Z37" s="21">
        <v>59.463999999999999</v>
      </c>
      <c r="AA37" s="21">
        <v>0</v>
      </c>
      <c r="AB37" s="21">
        <v>0</v>
      </c>
      <c r="AC37" s="21">
        <v>0.3</v>
      </c>
    </row>
    <row r="38" spans="2:29" x14ac:dyDescent="0.25">
      <c r="B38" s="21" t="s">
        <v>244</v>
      </c>
      <c r="C38" s="64">
        <v>342.81200000000001</v>
      </c>
      <c r="D38" s="21">
        <v>246.24199999999999</v>
      </c>
      <c r="E38" s="21">
        <v>414.55099999999999</v>
      </c>
      <c r="F38" s="21">
        <v>458.39400000000001</v>
      </c>
      <c r="G38" s="21">
        <v>325.09100000000001</v>
      </c>
      <c r="H38" s="21">
        <v>242.60300000000001</v>
      </c>
      <c r="I38" s="21">
        <v>502.827</v>
      </c>
      <c r="J38" s="21">
        <v>373.16800000000001</v>
      </c>
      <c r="K38" s="21">
        <v>347.73899999999998</v>
      </c>
      <c r="L38" s="21">
        <v>211.482</v>
      </c>
      <c r="M38" s="21">
        <v>281.20800000000003</v>
      </c>
      <c r="N38" s="21">
        <v>302.45800000000003</v>
      </c>
      <c r="O38" s="21">
        <v>240.20599999999999</v>
      </c>
      <c r="P38" s="21">
        <v>151.929</v>
      </c>
      <c r="Q38" s="21">
        <v>211.089</v>
      </c>
      <c r="R38" s="21">
        <v>217.43</v>
      </c>
      <c r="S38" s="21">
        <v>217.054</v>
      </c>
      <c r="T38" s="21">
        <v>130.125</v>
      </c>
      <c r="U38" s="21">
        <v>222.541</v>
      </c>
      <c r="V38" s="21">
        <v>262.02800000000002</v>
      </c>
      <c r="W38" s="21">
        <v>191.464</v>
      </c>
      <c r="X38" s="21">
        <v>129.22900000000001</v>
      </c>
      <c r="Y38" s="21">
        <v>216.80199999999999</v>
      </c>
      <c r="Z38" s="21">
        <v>193.77</v>
      </c>
      <c r="AA38" s="21">
        <v>153.792</v>
      </c>
      <c r="AB38" s="21">
        <v>90.7</v>
      </c>
      <c r="AC38" s="21">
        <v>155.9</v>
      </c>
    </row>
    <row r="39" spans="2:29" x14ac:dyDescent="0.25">
      <c r="B39" s="21" t="s">
        <v>245</v>
      </c>
      <c r="C39" s="64">
        <v>56.436</v>
      </c>
      <c r="D39" s="21">
        <v>46.853000000000002</v>
      </c>
      <c r="E39" s="21">
        <v>96.043000000000006</v>
      </c>
      <c r="F39" s="21">
        <v>58.591999999999999</v>
      </c>
      <c r="G39" s="21">
        <v>52.927999999999997</v>
      </c>
      <c r="H39" s="21">
        <v>56.866999999999997</v>
      </c>
      <c r="I39" s="21">
        <v>58.453000000000003</v>
      </c>
      <c r="J39" s="21">
        <v>43.72</v>
      </c>
      <c r="K39" s="21">
        <v>42.064999999999998</v>
      </c>
      <c r="L39" s="21">
        <v>45.048999999999999</v>
      </c>
      <c r="M39" s="21">
        <v>12.568</v>
      </c>
      <c r="N39" s="21">
        <v>18.353999999999999</v>
      </c>
      <c r="O39" s="21">
        <v>23.161999999999999</v>
      </c>
      <c r="P39" s="21">
        <v>19.050999999999998</v>
      </c>
      <c r="Q39" s="21">
        <v>16.602</v>
      </c>
      <c r="R39" s="21">
        <v>15.462</v>
      </c>
      <c r="S39" s="21">
        <v>18.445</v>
      </c>
      <c r="T39" s="21">
        <v>20.294</v>
      </c>
      <c r="U39" s="21">
        <v>33.451999999999998</v>
      </c>
      <c r="V39" s="21">
        <v>19.693000000000001</v>
      </c>
      <c r="W39" s="21">
        <v>14.451000000000001</v>
      </c>
      <c r="X39" s="21">
        <v>15.452999999999999</v>
      </c>
      <c r="Y39" s="21">
        <v>0</v>
      </c>
      <c r="Z39" s="21">
        <v>0</v>
      </c>
      <c r="AA39" s="21">
        <v>0</v>
      </c>
      <c r="AB39" s="21">
        <v>0</v>
      </c>
      <c r="AC39" s="21">
        <v>0</v>
      </c>
    </row>
    <row r="40" spans="2:29" x14ac:dyDescent="0.25">
      <c r="B40" s="21" t="s">
        <v>246</v>
      </c>
      <c r="C40" s="64">
        <v>1.546</v>
      </c>
      <c r="D40" s="21">
        <v>9.2520000000000007</v>
      </c>
      <c r="E40" s="21">
        <v>42.695999999999998</v>
      </c>
      <c r="F40" s="21">
        <v>41.344999999999999</v>
      </c>
      <c r="G40" s="21">
        <v>23.896999999999998</v>
      </c>
      <c r="H40" s="21">
        <v>27.652000000000001</v>
      </c>
      <c r="I40" s="21">
        <v>93.323999999999998</v>
      </c>
      <c r="J40" s="21">
        <v>65.248000000000005</v>
      </c>
      <c r="K40" s="21">
        <v>49.209000000000003</v>
      </c>
      <c r="L40" s="21">
        <v>50.122</v>
      </c>
      <c r="M40" s="21">
        <v>56.896999999999998</v>
      </c>
      <c r="N40" s="21">
        <v>38.216000000000001</v>
      </c>
      <c r="O40" s="21">
        <v>24.417000000000002</v>
      </c>
      <c r="P40" s="21">
        <v>19.855</v>
      </c>
      <c r="Q40" s="21">
        <v>34.896000000000001</v>
      </c>
      <c r="R40" s="21">
        <v>24.872</v>
      </c>
      <c r="S40" s="21">
        <v>5.9779999999999998</v>
      </c>
      <c r="T40" s="21">
        <v>5.718</v>
      </c>
      <c r="U40" s="21">
        <v>24.643999999999998</v>
      </c>
      <c r="V40" s="21">
        <v>17.704999999999998</v>
      </c>
      <c r="W40" s="21">
        <v>17.779</v>
      </c>
      <c r="X40" s="21">
        <v>11.702999999999999</v>
      </c>
      <c r="Y40" s="21">
        <v>15.555999999999999</v>
      </c>
      <c r="Z40" s="21">
        <v>16.754000000000001</v>
      </c>
      <c r="AA40" s="21">
        <v>7.9619999999999997</v>
      </c>
      <c r="AB40" s="21">
        <v>9.4</v>
      </c>
      <c r="AC40" s="21">
        <v>14.9</v>
      </c>
    </row>
    <row r="41" spans="2:29" x14ac:dyDescent="0.25">
      <c r="B41" s="23" t="s">
        <v>247</v>
      </c>
      <c r="C41" s="64">
        <v>309.23200000000003</v>
      </c>
      <c r="D41" s="21">
        <v>321.23200000000003</v>
      </c>
      <c r="E41" s="21">
        <v>372.40499999999997</v>
      </c>
      <c r="F41" s="21">
        <v>360.952</v>
      </c>
      <c r="G41" s="21">
        <v>301.18200000000002</v>
      </c>
      <c r="H41" s="21">
        <v>349.58100000000002</v>
      </c>
      <c r="I41" s="21">
        <v>354.101</v>
      </c>
      <c r="J41" s="21">
        <v>350.66199999999998</v>
      </c>
      <c r="K41" s="21">
        <v>333.43400000000003</v>
      </c>
      <c r="L41" s="21">
        <v>322.97699999999998</v>
      </c>
      <c r="M41" s="21">
        <v>408.43599999999998</v>
      </c>
      <c r="N41" s="21">
        <v>363.51799999999997</v>
      </c>
      <c r="O41" s="21">
        <v>302.72800000000001</v>
      </c>
      <c r="P41" s="21">
        <v>271.637</v>
      </c>
      <c r="Q41" s="21">
        <v>345.73599999999999</v>
      </c>
      <c r="R41" s="21">
        <v>308.3</v>
      </c>
      <c r="S41" s="21">
        <v>254.43899999999999</v>
      </c>
      <c r="T41" s="21">
        <v>223.41300000000001</v>
      </c>
      <c r="U41" s="21">
        <v>290.64</v>
      </c>
      <c r="V41" s="21">
        <v>260.74299999999999</v>
      </c>
      <c r="W41" s="21">
        <v>194.75300000000001</v>
      </c>
      <c r="X41" s="21">
        <v>198.53399999999999</v>
      </c>
      <c r="Y41" s="21">
        <v>236.136</v>
      </c>
      <c r="Z41" s="21">
        <v>225.57499999999999</v>
      </c>
      <c r="AA41" s="21">
        <v>184.04900000000001</v>
      </c>
      <c r="AB41" s="21">
        <v>190.3</v>
      </c>
      <c r="AC41" s="21">
        <v>199.6</v>
      </c>
    </row>
    <row r="42" spans="2:29" x14ac:dyDescent="0.25">
      <c r="B42" s="71" t="s">
        <v>248</v>
      </c>
      <c r="C42" s="135">
        <f t="shared" ref="C42:K42" si="12">SUM(C37:C41)</f>
        <v>760.10300000000007</v>
      </c>
      <c r="D42" s="72">
        <f t="shared" si="12"/>
        <v>837.30400000000009</v>
      </c>
      <c r="E42" s="72">
        <f t="shared" si="12"/>
        <v>1141.71</v>
      </c>
      <c r="F42" s="72">
        <f t="shared" si="12"/>
        <v>1230.9760000000001</v>
      </c>
      <c r="G42" s="72">
        <f t="shared" si="12"/>
        <v>925.27700000000004</v>
      </c>
      <c r="H42" s="72">
        <f t="shared" si="12"/>
        <v>900.02300000000002</v>
      </c>
      <c r="I42" s="72">
        <f t="shared" si="12"/>
        <v>1225.6199999999999</v>
      </c>
      <c r="J42" s="72">
        <f t="shared" si="12"/>
        <v>1046.5150000000001</v>
      </c>
      <c r="K42" s="72">
        <f t="shared" si="12"/>
        <v>824.46699999999998</v>
      </c>
      <c r="L42" s="72">
        <f>SUM(L37:L41)</f>
        <v>681.80799999999999</v>
      </c>
      <c r="M42" s="72">
        <f>SUM(M37:M41)</f>
        <v>801.58299999999997</v>
      </c>
      <c r="N42" s="72">
        <f>SUM(N37:N41)</f>
        <v>763.46799999999996</v>
      </c>
      <c r="O42" s="72">
        <f t="shared" ref="O42:AC42" si="13">SUM(O37:O41)</f>
        <v>633.35199999999986</v>
      </c>
      <c r="P42" s="72">
        <f t="shared" si="13"/>
        <v>503.72199999999998</v>
      </c>
      <c r="Q42" s="72">
        <f t="shared" si="13"/>
        <v>651.4</v>
      </c>
      <c r="R42" s="72">
        <f t="shared" si="13"/>
        <v>610.26199999999994</v>
      </c>
      <c r="S42" s="72">
        <f t="shared" si="13"/>
        <v>542.67700000000002</v>
      </c>
      <c r="T42" s="72">
        <f t="shared" si="13"/>
        <v>423.75400000000002</v>
      </c>
      <c r="U42" s="72">
        <f t="shared" si="13"/>
        <v>615.65699999999993</v>
      </c>
      <c r="V42" s="72">
        <f t="shared" si="13"/>
        <v>619.84899999999993</v>
      </c>
      <c r="W42" s="72">
        <f t="shared" si="13"/>
        <v>488.99700000000007</v>
      </c>
      <c r="X42" s="72">
        <f t="shared" si="13"/>
        <v>485.94499999999994</v>
      </c>
      <c r="Y42" s="72">
        <f t="shared" si="13"/>
        <v>617.15800000000002</v>
      </c>
      <c r="Z42" s="72">
        <f t="shared" si="13"/>
        <v>495.56299999999999</v>
      </c>
      <c r="AA42" s="72">
        <f t="shared" si="13"/>
        <v>345.803</v>
      </c>
      <c r="AB42" s="72">
        <f t="shared" si="13"/>
        <v>290.40000000000003</v>
      </c>
      <c r="AC42" s="72">
        <f t="shared" si="13"/>
        <v>370.70000000000005</v>
      </c>
    </row>
    <row r="43" spans="2:29" x14ac:dyDescent="0.25">
      <c r="B43" s="24" t="s">
        <v>249</v>
      </c>
      <c r="C43" s="102">
        <f t="shared" ref="C43:K43" si="14">C42+C35+C29</f>
        <v>3586.3492370000004</v>
      </c>
      <c r="D43" s="26">
        <f t="shared" si="14"/>
        <v>3633.8820000000005</v>
      </c>
      <c r="E43" s="26">
        <f t="shared" si="14"/>
        <v>3979.2422370000004</v>
      </c>
      <c r="F43" s="26">
        <f t="shared" si="14"/>
        <v>4039.546237</v>
      </c>
      <c r="G43" s="26">
        <f t="shared" si="14"/>
        <v>3736.4262370000006</v>
      </c>
      <c r="H43" s="26">
        <f t="shared" si="14"/>
        <v>3723.9912370000002</v>
      </c>
      <c r="I43" s="26">
        <f t="shared" si="14"/>
        <v>3937.1582370000001</v>
      </c>
      <c r="J43" s="26">
        <f t="shared" si="14"/>
        <v>3614.106237</v>
      </c>
      <c r="K43" s="26">
        <f t="shared" si="14"/>
        <v>3354.363237</v>
      </c>
      <c r="L43" s="26">
        <f>L42+L35+L29</f>
        <v>3157.7882369999998</v>
      </c>
      <c r="M43" s="26">
        <f>M42+M35+M29</f>
        <v>3217.7062369999999</v>
      </c>
      <c r="N43" s="26">
        <f>N42+N35+N29</f>
        <v>3055.0342369999998</v>
      </c>
      <c r="O43" s="26">
        <f t="shared" ref="O43:AC43" si="15">O42+O35+O29</f>
        <v>3083.9422370000002</v>
      </c>
      <c r="P43" s="26">
        <f t="shared" si="15"/>
        <v>2863.5902369999999</v>
      </c>
      <c r="Q43" s="26">
        <f t="shared" si="15"/>
        <v>3006.5540000000001</v>
      </c>
      <c r="R43" s="26">
        <f t="shared" si="15"/>
        <v>2782.5299999999997</v>
      </c>
      <c r="S43" s="26">
        <f t="shared" si="15"/>
        <v>2685.9090000000001</v>
      </c>
      <c r="T43" s="26">
        <f t="shared" si="15"/>
        <v>2536.2150000000001</v>
      </c>
      <c r="U43" s="26">
        <f t="shared" si="15"/>
        <v>2755.1390000000001</v>
      </c>
      <c r="V43" s="26">
        <f t="shared" si="15"/>
        <v>2721.0129999999999</v>
      </c>
      <c r="W43" s="26">
        <f t="shared" si="15"/>
        <v>2512.5840000000003</v>
      </c>
      <c r="X43" s="26">
        <f t="shared" si="15"/>
        <v>2126.9750000000004</v>
      </c>
      <c r="Y43" s="26">
        <f t="shared" si="15"/>
        <v>2278.069</v>
      </c>
      <c r="Z43" s="26">
        <f t="shared" si="15"/>
        <v>2075.7489999999998</v>
      </c>
      <c r="AA43" s="26">
        <f t="shared" si="15"/>
        <v>1914.0419999999999</v>
      </c>
      <c r="AB43" s="26">
        <f t="shared" si="15"/>
        <v>1756.1</v>
      </c>
      <c r="AC43" s="26">
        <f t="shared" si="15"/>
        <v>1774.2000000000003</v>
      </c>
    </row>
    <row r="44" spans="2:29" x14ac:dyDescent="0.25">
      <c r="B44" s="24"/>
      <c r="C44" s="136"/>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2:29" x14ac:dyDescent="0.25">
      <c r="C45" s="96"/>
    </row>
    <row r="46" spans="2:29" x14ac:dyDescent="0.25">
      <c r="C46" s="139" t="s">
        <v>328</v>
      </c>
      <c r="D46" s="67" t="s">
        <v>324</v>
      </c>
      <c r="E46" s="67" t="s">
        <v>212</v>
      </c>
      <c r="F46" s="67" t="s">
        <v>213</v>
      </c>
      <c r="G46" s="67" t="s">
        <v>214</v>
      </c>
      <c r="H46" s="67" t="s">
        <v>215</v>
      </c>
      <c r="I46" s="73" t="s">
        <v>212</v>
      </c>
      <c r="J46" s="73" t="s">
        <v>213</v>
      </c>
      <c r="K46" s="73" t="s">
        <v>214</v>
      </c>
      <c r="L46" s="67" t="s">
        <v>215</v>
      </c>
      <c r="M46" s="73" t="s">
        <v>212</v>
      </c>
      <c r="N46" s="73" t="s">
        <v>213</v>
      </c>
      <c r="O46" s="73" t="s">
        <v>214</v>
      </c>
      <c r="P46" s="73" t="s">
        <v>215</v>
      </c>
      <c r="Q46" s="73" t="s">
        <v>212</v>
      </c>
      <c r="R46" s="73" t="s">
        <v>213</v>
      </c>
      <c r="S46" s="73" t="s">
        <v>214</v>
      </c>
      <c r="T46" s="73" t="s">
        <v>215</v>
      </c>
      <c r="U46" s="73" t="s">
        <v>212</v>
      </c>
      <c r="V46" s="73" t="s">
        <v>213</v>
      </c>
      <c r="W46" s="73" t="s">
        <v>214</v>
      </c>
      <c r="X46" s="73" t="s">
        <v>215</v>
      </c>
      <c r="Y46" s="73" t="s">
        <v>212</v>
      </c>
      <c r="Z46" s="73" t="s">
        <v>213</v>
      </c>
      <c r="AA46" s="73" t="s">
        <v>214</v>
      </c>
      <c r="AB46" s="73" t="s">
        <v>215</v>
      </c>
      <c r="AC46" s="73" t="s">
        <v>212</v>
      </c>
    </row>
    <row r="47" spans="2:29" x14ac:dyDescent="0.25">
      <c r="B47" s="74" t="s">
        <v>250</v>
      </c>
      <c r="C47" s="140">
        <v>2024</v>
      </c>
      <c r="D47" s="69">
        <v>2023</v>
      </c>
      <c r="E47" s="69">
        <v>2023</v>
      </c>
      <c r="F47" s="69">
        <v>2023</v>
      </c>
      <c r="G47" s="69">
        <v>2023</v>
      </c>
      <c r="H47" s="69">
        <v>2022</v>
      </c>
      <c r="I47" s="75">
        <v>2022</v>
      </c>
      <c r="J47" s="75">
        <v>2022</v>
      </c>
      <c r="K47" s="75">
        <v>2022</v>
      </c>
      <c r="L47" s="69">
        <v>2021</v>
      </c>
      <c r="M47" s="75">
        <v>2021</v>
      </c>
      <c r="N47" s="75">
        <v>2021</v>
      </c>
      <c r="O47" s="75">
        <v>2021</v>
      </c>
      <c r="P47" s="75">
        <v>2020</v>
      </c>
      <c r="Q47" s="75">
        <v>2020</v>
      </c>
      <c r="R47" s="75">
        <v>2020</v>
      </c>
      <c r="S47" s="75">
        <v>2020</v>
      </c>
      <c r="T47" s="75">
        <v>2019</v>
      </c>
      <c r="U47" s="75">
        <v>2019</v>
      </c>
      <c r="V47" s="75">
        <v>2019</v>
      </c>
      <c r="W47" s="75">
        <v>2019</v>
      </c>
      <c r="X47" s="75">
        <v>2018</v>
      </c>
      <c r="Y47" s="75">
        <v>2018</v>
      </c>
      <c r="Z47" s="75">
        <v>2018</v>
      </c>
      <c r="AA47" s="75">
        <v>2018</v>
      </c>
      <c r="AB47" s="75">
        <v>2017</v>
      </c>
      <c r="AC47" s="75">
        <v>2017</v>
      </c>
    </row>
    <row r="48" spans="2:29" x14ac:dyDescent="0.25">
      <c r="B48" s="76" t="s">
        <v>236</v>
      </c>
      <c r="C48" s="96"/>
    </row>
    <row r="49" spans="2:29" x14ac:dyDescent="0.25">
      <c r="B49" s="77" t="s">
        <v>251</v>
      </c>
      <c r="C49" s="64">
        <v>1763.835237</v>
      </c>
      <c r="D49" s="29">
        <v>1736.423237</v>
      </c>
      <c r="E49" s="29">
        <v>1736.423237</v>
      </c>
      <c r="F49" s="29">
        <v>1736.423237</v>
      </c>
      <c r="G49" s="29">
        <v>1736.423237</v>
      </c>
      <c r="H49" s="29">
        <v>1450.9760000000001</v>
      </c>
      <c r="I49" s="29">
        <v>1450.9760000000001</v>
      </c>
      <c r="J49" s="29">
        <v>1450.9760000000001</v>
      </c>
      <c r="K49" s="29">
        <v>1450.9760000000001</v>
      </c>
      <c r="L49" s="29">
        <v>1406.8322370000001</v>
      </c>
      <c r="M49" s="29">
        <v>1406.8322370000001</v>
      </c>
      <c r="N49" s="29">
        <v>1406.8322370000001</v>
      </c>
      <c r="O49" s="29">
        <v>1406.8322370000001</v>
      </c>
      <c r="P49" s="29">
        <v>1195.499237</v>
      </c>
      <c r="Q49" s="29">
        <v>1195.499237</v>
      </c>
      <c r="R49" s="29">
        <v>1195.499237</v>
      </c>
      <c r="S49" s="29">
        <v>1195.499237</v>
      </c>
      <c r="T49" s="29">
        <v>1089.981</v>
      </c>
      <c r="U49" s="29">
        <v>1089.981</v>
      </c>
      <c r="V49" s="29">
        <v>1089.981</v>
      </c>
      <c r="W49" s="29">
        <v>1089.981</v>
      </c>
      <c r="X49" s="29">
        <v>1009.3580000000001</v>
      </c>
      <c r="Y49" s="29">
        <v>1009.3580000000001</v>
      </c>
      <c r="Z49" s="29">
        <v>1009.3580000000001</v>
      </c>
      <c r="AA49" s="29">
        <v>1009.3580000000001</v>
      </c>
      <c r="AB49" s="29">
        <v>963.9</v>
      </c>
      <c r="AC49" s="29">
        <v>963.9</v>
      </c>
    </row>
    <row r="50" spans="2:29" x14ac:dyDescent="0.25">
      <c r="B50" s="77" t="s">
        <v>252</v>
      </c>
      <c r="C50" s="64">
        <v>-24.978000000000002</v>
      </c>
      <c r="D50" s="29">
        <v>212.04599999999999</v>
      </c>
      <c r="E50" s="29">
        <v>167.39400000000001</v>
      </c>
      <c r="F50" s="29">
        <v>83.763999999999996</v>
      </c>
      <c r="G50" s="29">
        <v>-20.036000000000001</v>
      </c>
      <c r="H50" s="29">
        <v>331.31599999999997</v>
      </c>
      <c r="I50" s="29">
        <v>283.20600000000002</v>
      </c>
      <c r="J50" s="29">
        <v>179.114</v>
      </c>
      <c r="K50" s="29">
        <v>39.508000000000003</v>
      </c>
      <c r="L50" s="29">
        <v>258.61200000000002</v>
      </c>
      <c r="M50" s="29">
        <v>212.83699999999999</v>
      </c>
      <c r="N50" s="29">
        <v>127.196</v>
      </c>
      <c r="O50" s="29">
        <v>12.465999999999999</v>
      </c>
      <c r="P50" s="29">
        <v>255.62799999999999</v>
      </c>
      <c r="Q50" s="29">
        <v>199.94</v>
      </c>
      <c r="R50" s="29">
        <v>101.99299999999999</v>
      </c>
      <c r="S50" s="29">
        <v>-6.8449999999999998</v>
      </c>
      <c r="T50" s="29">
        <v>0</v>
      </c>
      <c r="U50" s="29">
        <v>0</v>
      </c>
      <c r="V50" s="29">
        <v>0</v>
      </c>
      <c r="W50" s="29">
        <v>0</v>
      </c>
      <c r="X50" s="29">
        <v>0</v>
      </c>
      <c r="Y50" s="29">
        <v>0</v>
      </c>
      <c r="Z50" s="29">
        <v>0</v>
      </c>
      <c r="AA50" s="29">
        <v>0</v>
      </c>
      <c r="AB50" s="29">
        <v>0</v>
      </c>
      <c r="AC50" s="29">
        <v>0</v>
      </c>
    </row>
    <row r="51" spans="2:29" x14ac:dyDescent="0.25">
      <c r="B51" s="77" t="s">
        <v>253</v>
      </c>
      <c r="C51" s="64">
        <v>46.915999999999997</v>
      </c>
      <c r="D51" s="29">
        <v>-11.679</v>
      </c>
      <c r="E51" s="29">
        <v>32.848999999999997</v>
      </c>
      <c r="F51" s="29">
        <v>68.111999999999995</v>
      </c>
      <c r="G51" s="29">
        <v>10.512</v>
      </c>
      <c r="H51" s="29">
        <v>99.448999999999998</v>
      </c>
      <c r="I51" s="29">
        <v>74.60199999999999</v>
      </c>
      <c r="J51" s="29">
        <v>46.477000000000004</v>
      </c>
      <c r="K51" s="29">
        <v>13.520000000000001</v>
      </c>
      <c r="L51" s="29">
        <v>28.492000000000001</v>
      </c>
      <c r="M51" s="29">
        <v>21.959</v>
      </c>
      <c r="N51" s="29">
        <v>15.132000000000001</v>
      </c>
      <c r="O51" s="29">
        <v>33.51</v>
      </c>
      <c r="P51" s="29">
        <v>-51.385999999999996</v>
      </c>
      <c r="Q51" s="29">
        <v>-10.651</v>
      </c>
      <c r="R51" s="29">
        <v>-18.428000000000001</v>
      </c>
      <c r="S51" s="29">
        <v>30.139000000000003</v>
      </c>
      <c r="T51" s="29">
        <v>208.98400000000001</v>
      </c>
      <c r="U51" s="29">
        <v>172.76899999999998</v>
      </c>
      <c r="V51" s="29">
        <v>88.215000000000003</v>
      </c>
      <c r="W51" s="29">
        <v>21.476000000000006</v>
      </c>
      <c r="X51" s="29">
        <v>181.72900000000004</v>
      </c>
      <c r="Y51" s="29">
        <v>189.678</v>
      </c>
      <c r="Z51" s="29">
        <v>122.24500000000003</v>
      </c>
      <c r="AA51" s="29">
        <v>35.835999999999999</v>
      </c>
      <c r="AB51" s="29">
        <v>135.80000000000001</v>
      </c>
      <c r="AC51" s="29">
        <v>97.7</v>
      </c>
    </row>
    <row r="52" spans="2:29" x14ac:dyDescent="0.25">
      <c r="B52" s="77" t="s">
        <v>254</v>
      </c>
      <c r="C52" s="64">
        <v>2.726</v>
      </c>
      <c r="D52" s="29">
        <v>1.9450000000000001</v>
      </c>
      <c r="E52" s="29">
        <v>-1.103</v>
      </c>
      <c r="F52" s="29">
        <v>-1.103</v>
      </c>
      <c r="G52" s="29">
        <v>-1.103</v>
      </c>
      <c r="H52" s="29">
        <v>-9.4700000000000006</v>
      </c>
      <c r="I52" s="29">
        <v>0</v>
      </c>
      <c r="J52" s="29">
        <v>0</v>
      </c>
      <c r="K52" s="29">
        <v>0</v>
      </c>
      <c r="L52" s="29">
        <v>8.3420000000000005</v>
      </c>
      <c r="M52" s="29">
        <v>1.0309999999999999</v>
      </c>
      <c r="N52" s="29">
        <v>1.0309999999999999</v>
      </c>
      <c r="O52" s="29">
        <v>1.161</v>
      </c>
      <c r="P52" s="29">
        <v>0</v>
      </c>
      <c r="Q52" s="29">
        <v>0</v>
      </c>
      <c r="R52" s="29">
        <v>0</v>
      </c>
      <c r="S52" s="29">
        <v>0</v>
      </c>
      <c r="T52" s="29">
        <v>0</v>
      </c>
      <c r="U52" s="29">
        <v>0</v>
      </c>
      <c r="V52" s="29">
        <v>0</v>
      </c>
      <c r="W52" s="29">
        <v>0</v>
      </c>
      <c r="X52" s="29">
        <v>-9.9830000000000005</v>
      </c>
      <c r="Y52" s="29">
        <v>-9.4025141919999999</v>
      </c>
      <c r="Z52" s="29">
        <v>-9.0329999999999995</v>
      </c>
      <c r="AA52" s="29">
        <v>0</v>
      </c>
      <c r="AB52" s="29">
        <v>0</v>
      </c>
      <c r="AC52" s="29">
        <v>0</v>
      </c>
    </row>
    <row r="53" spans="2:29" x14ac:dyDescent="0.25">
      <c r="B53" s="77" t="s">
        <v>255</v>
      </c>
      <c r="C53" s="64">
        <v>0</v>
      </c>
      <c r="D53" s="29">
        <v>-167.34925899999999</v>
      </c>
      <c r="E53" s="29">
        <v>-167.34925899999999</v>
      </c>
      <c r="F53" s="29">
        <v>-167.34925899999999</v>
      </c>
      <c r="G53" s="29">
        <v>0</v>
      </c>
      <c r="H53" s="29">
        <v>-143.445606</v>
      </c>
      <c r="I53" s="29">
        <v>-143.445606</v>
      </c>
      <c r="J53" s="29">
        <v>-143.445606</v>
      </c>
      <c r="K53" s="29">
        <v>0</v>
      </c>
      <c r="L53" s="29">
        <v>-239.08199999999999</v>
      </c>
      <c r="M53" s="29">
        <v>-239.08199999999999</v>
      </c>
      <c r="N53" s="29">
        <v>-239.08199999999999</v>
      </c>
      <c r="O53" s="29">
        <v>0</v>
      </c>
      <c r="P53" s="29">
        <v>0</v>
      </c>
      <c r="Q53" s="29">
        <v>0</v>
      </c>
      <c r="R53" s="29">
        <v>0</v>
      </c>
      <c r="S53" s="29">
        <v>0</v>
      </c>
      <c r="T53" s="29">
        <v>-95.536000000000001</v>
      </c>
      <c r="U53" s="29">
        <v>-95.536000000000001</v>
      </c>
      <c r="V53" s="29">
        <v>-95.536000000000001</v>
      </c>
      <c r="W53" s="29">
        <v>0</v>
      </c>
      <c r="X53" s="29">
        <v>-90.314999999999998</v>
      </c>
      <c r="Y53" s="29">
        <v>-90.314999999999998</v>
      </c>
      <c r="Z53" s="29">
        <v>-90.314999999999998</v>
      </c>
      <c r="AA53" s="29">
        <v>0</v>
      </c>
      <c r="AB53" s="29">
        <v>-90.3</v>
      </c>
      <c r="AC53" s="29">
        <v>-90.3</v>
      </c>
    </row>
    <row r="54" spans="2:29" x14ac:dyDescent="0.25">
      <c r="B54" s="77" t="s">
        <v>256</v>
      </c>
      <c r="C54" s="64">
        <v>0</v>
      </c>
      <c r="D54" s="29">
        <v>-14.989000000000001</v>
      </c>
      <c r="E54" s="29">
        <v>-14.989000000000001</v>
      </c>
      <c r="F54" s="29">
        <v>-14.989000000000001</v>
      </c>
      <c r="G54" s="29">
        <v>-14.989000000000001</v>
      </c>
      <c r="H54" s="29">
        <v>0</v>
      </c>
      <c r="I54" s="29">
        <v>0</v>
      </c>
      <c r="J54" s="29">
        <v>0</v>
      </c>
      <c r="K54" s="29">
        <v>0</v>
      </c>
      <c r="L54" s="29">
        <v>-19.959</v>
      </c>
      <c r="M54" s="29">
        <v>0</v>
      </c>
      <c r="N54" s="29">
        <v>0</v>
      </c>
      <c r="O54" s="29">
        <v>0</v>
      </c>
      <c r="P54" s="29">
        <v>0</v>
      </c>
      <c r="Q54" s="29">
        <v>0</v>
      </c>
      <c r="R54" s="29">
        <v>0</v>
      </c>
      <c r="S54" s="29">
        <v>0</v>
      </c>
      <c r="T54" s="29">
        <v>-14.8</v>
      </c>
      <c r="U54" s="29">
        <v>-14.8</v>
      </c>
      <c r="V54" s="29">
        <v>-14.8</v>
      </c>
      <c r="W54" s="29">
        <v>-14.8</v>
      </c>
      <c r="X54" s="29">
        <v>-0.8</v>
      </c>
      <c r="Y54" s="29">
        <v>0</v>
      </c>
      <c r="Z54" s="29">
        <v>0</v>
      </c>
      <c r="AA54" s="29">
        <v>0</v>
      </c>
      <c r="AB54" s="29">
        <v>0</v>
      </c>
      <c r="AC54" s="29">
        <v>0</v>
      </c>
    </row>
    <row r="55" spans="2:29" x14ac:dyDescent="0.25">
      <c r="B55" s="77" t="s">
        <v>257</v>
      </c>
      <c r="C55" s="64">
        <v>2.2309999999999999</v>
      </c>
      <c r="D55" s="29">
        <v>7.4640000000000004</v>
      </c>
      <c r="E55" s="29">
        <v>5.3369999999999997</v>
      </c>
      <c r="F55" s="29">
        <v>1.597</v>
      </c>
      <c r="G55" s="29">
        <v>1.7210000000000001</v>
      </c>
      <c r="H55" s="29">
        <v>7.5490000000000004</v>
      </c>
      <c r="I55" s="29">
        <v>5.8979999999999997</v>
      </c>
      <c r="J55" s="29">
        <v>3.4119999999999999</v>
      </c>
      <c r="K55" s="29">
        <v>2.117</v>
      </c>
      <c r="L55" s="29">
        <v>7.7549999999999999</v>
      </c>
      <c r="M55" s="29">
        <v>5.7869999999999999</v>
      </c>
      <c r="N55" s="29">
        <v>4.3209999999999997</v>
      </c>
      <c r="O55" s="29">
        <v>2.8719999999999999</v>
      </c>
      <c r="P55" s="29">
        <v>7.5270000000000001</v>
      </c>
      <c r="Q55" s="29">
        <v>4.7480000000000002</v>
      </c>
      <c r="R55" s="29">
        <v>3.4950000000000001</v>
      </c>
      <c r="S55" s="29">
        <v>0.77400000000000002</v>
      </c>
      <c r="T55" s="29">
        <v>6.8559999999999999</v>
      </c>
      <c r="U55" s="29">
        <v>11</v>
      </c>
      <c r="V55" s="29">
        <v>0</v>
      </c>
      <c r="W55" s="29">
        <v>0</v>
      </c>
      <c r="X55" s="29">
        <v>0</v>
      </c>
      <c r="Y55" s="29">
        <v>0</v>
      </c>
      <c r="Z55" s="29">
        <v>0</v>
      </c>
      <c r="AA55" s="29">
        <v>0</v>
      </c>
      <c r="AB55" s="29">
        <v>0</v>
      </c>
      <c r="AC55" s="29">
        <v>0</v>
      </c>
    </row>
    <row r="56" spans="2:29" x14ac:dyDescent="0.25">
      <c r="B56" s="77" t="s">
        <v>258</v>
      </c>
      <c r="C56" s="64">
        <v>-1.6E-2</v>
      </c>
      <c r="D56" s="29">
        <v>-1.6E-2</v>
      </c>
      <c r="E56" s="29">
        <v>-1.6E-2</v>
      </c>
      <c r="F56" s="29">
        <v>-1.6E-2</v>
      </c>
      <c r="G56" s="29">
        <v>-1.6E-2</v>
      </c>
      <c r="H56" s="29">
        <v>-1.6E-2</v>
      </c>
      <c r="I56" s="29">
        <v>0</v>
      </c>
      <c r="J56" s="29">
        <v>0</v>
      </c>
      <c r="K56" s="29">
        <v>0</v>
      </c>
      <c r="L56" s="29">
        <v>-1.6E-2</v>
      </c>
      <c r="M56" s="29">
        <v>-1.6E-2</v>
      </c>
      <c r="N56" s="29">
        <v>0</v>
      </c>
      <c r="O56" s="29">
        <v>0</v>
      </c>
      <c r="P56" s="29">
        <v>-0.38200000000000001</v>
      </c>
      <c r="Q56" s="29">
        <v>0</v>
      </c>
      <c r="R56" s="29">
        <v>0</v>
      </c>
      <c r="S56" s="29">
        <v>0</v>
      </c>
      <c r="T56" s="29">
        <v>0</v>
      </c>
      <c r="U56" s="29">
        <v>0</v>
      </c>
      <c r="V56" s="29">
        <v>0</v>
      </c>
      <c r="W56" s="29">
        <v>0</v>
      </c>
      <c r="X56" s="29">
        <v>0</v>
      </c>
      <c r="Y56" s="29">
        <v>0</v>
      </c>
      <c r="Z56" s="29">
        <v>0</v>
      </c>
      <c r="AA56" s="29">
        <v>0</v>
      </c>
      <c r="AB56" s="29">
        <v>0</v>
      </c>
      <c r="AC56" s="29">
        <v>0</v>
      </c>
    </row>
    <row r="57" spans="2:29" x14ac:dyDescent="0.25">
      <c r="B57" s="72" t="s">
        <v>259</v>
      </c>
      <c r="C57" s="135">
        <f t="shared" ref="C57" si="16">SUM(C49:C56)</f>
        <v>1790.7142369999999</v>
      </c>
      <c r="D57" s="78">
        <f t="shared" ref="D57:K57" si="17">SUM(D49:D56)</f>
        <v>1763.8449779999996</v>
      </c>
      <c r="E57" s="78">
        <f t="shared" si="17"/>
        <v>1758.5459779999996</v>
      </c>
      <c r="F57" s="78">
        <f t="shared" si="17"/>
        <v>1706.4389779999997</v>
      </c>
      <c r="G57" s="78">
        <f t="shared" si="17"/>
        <v>1712.5122369999997</v>
      </c>
      <c r="H57" s="78">
        <f t="shared" si="17"/>
        <v>1736.3583940000001</v>
      </c>
      <c r="I57" s="78">
        <f t="shared" si="17"/>
        <v>1671.2363940000002</v>
      </c>
      <c r="J57" s="78">
        <f t="shared" si="17"/>
        <v>1536.5333940000003</v>
      </c>
      <c r="K57" s="78">
        <f t="shared" si="17"/>
        <v>1506.1210000000001</v>
      </c>
      <c r="L57" s="78">
        <f>SUM(L49:L56)</f>
        <v>1450.9762370000001</v>
      </c>
      <c r="M57" s="78">
        <f>SUM(M49:M56)</f>
        <v>1409.3482369999999</v>
      </c>
      <c r="N57" s="78">
        <f>SUM(N49:N56)</f>
        <v>1315.430237</v>
      </c>
      <c r="O57" s="78">
        <f t="shared" ref="O57:AC57" si="18">SUM(O49:O56)</f>
        <v>1456.8412370000001</v>
      </c>
      <c r="P57" s="78">
        <f t="shared" si="18"/>
        <v>1406.8862369999999</v>
      </c>
      <c r="Q57" s="78">
        <f t="shared" si="18"/>
        <v>1389.536237</v>
      </c>
      <c r="R57" s="78">
        <f t="shared" si="18"/>
        <v>1282.5592369999997</v>
      </c>
      <c r="S57" s="78">
        <f t="shared" si="18"/>
        <v>1219.5672369999997</v>
      </c>
      <c r="T57" s="78">
        <f t="shared" si="18"/>
        <v>1195.4849999999999</v>
      </c>
      <c r="U57" s="78">
        <f t="shared" si="18"/>
        <v>1163.414</v>
      </c>
      <c r="V57" s="78">
        <f t="shared" si="18"/>
        <v>1067.8599999999999</v>
      </c>
      <c r="W57" s="78">
        <f t="shared" si="18"/>
        <v>1096.6570000000002</v>
      </c>
      <c r="X57" s="78">
        <f t="shared" si="18"/>
        <v>1089.989</v>
      </c>
      <c r="Y57" s="78">
        <f t="shared" si="18"/>
        <v>1099.3184858080001</v>
      </c>
      <c r="Z57" s="78">
        <f t="shared" si="18"/>
        <v>1032.2550000000001</v>
      </c>
      <c r="AA57" s="78">
        <f t="shared" si="18"/>
        <v>1045.194</v>
      </c>
      <c r="AB57" s="78">
        <f t="shared" si="18"/>
        <v>1009.4000000000001</v>
      </c>
      <c r="AC57" s="78">
        <f t="shared" si="18"/>
        <v>971.3</v>
      </c>
    </row>
    <row r="58" spans="2:29" x14ac:dyDescent="0.25">
      <c r="B58" s="76" t="s">
        <v>260</v>
      </c>
      <c r="C58" s="64"/>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2:29" x14ac:dyDescent="0.25">
      <c r="B59" s="77" t="s">
        <v>251</v>
      </c>
      <c r="C59" s="64">
        <v>12.824999999999999</v>
      </c>
      <c r="D59" s="29">
        <v>17.888999999999999</v>
      </c>
      <c r="E59" s="29">
        <v>17.888999999999999</v>
      </c>
      <c r="F59" s="29">
        <v>17.888999999999999</v>
      </c>
      <c r="G59" s="29">
        <v>17.888999999999999</v>
      </c>
      <c r="H59" s="29">
        <v>9.0190000000000001</v>
      </c>
      <c r="I59" s="29">
        <v>9.0190000000000001</v>
      </c>
      <c r="J59" s="29">
        <v>9.0190000000000001</v>
      </c>
      <c r="K59" s="29">
        <v>9.0190000000000001</v>
      </c>
      <c r="L59" s="29">
        <v>11.193</v>
      </c>
      <c r="M59" s="29">
        <v>11.193</v>
      </c>
      <c r="N59" s="29">
        <v>11.193</v>
      </c>
      <c r="O59" s="29">
        <v>11.193</v>
      </c>
      <c r="P59" s="29">
        <v>14.122</v>
      </c>
      <c r="Q59" s="29">
        <v>14.121</v>
      </c>
      <c r="R59" s="29">
        <v>14.121</v>
      </c>
      <c r="S59" s="29">
        <v>14.121</v>
      </c>
      <c r="T59" s="29">
        <v>15.600000000000001</v>
      </c>
      <c r="U59" s="29">
        <v>15.600000000000001</v>
      </c>
      <c r="V59" s="29">
        <v>15.6</v>
      </c>
      <c r="W59" s="29">
        <v>15.600000000000001</v>
      </c>
      <c r="X59" s="29">
        <v>0.47299999999999998</v>
      </c>
      <c r="Y59" s="29">
        <v>0.47299999999999998</v>
      </c>
      <c r="Z59" s="29">
        <v>0.47299999999999998</v>
      </c>
      <c r="AA59" s="29">
        <v>0.47299999999999998</v>
      </c>
      <c r="AB59" s="29">
        <v>-0.2</v>
      </c>
      <c r="AC59" s="29">
        <v>-0.2</v>
      </c>
    </row>
    <row r="60" spans="2:29" x14ac:dyDescent="0.25">
      <c r="B60" s="77" t="s">
        <v>252</v>
      </c>
      <c r="C60" s="64">
        <v>-1.877</v>
      </c>
      <c r="D60" s="29">
        <v>-5.585</v>
      </c>
      <c r="E60" s="29">
        <v>-4.7370000000000001</v>
      </c>
      <c r="F60" s="29">
        <v>-2.6469999999999998</v>
      </c>
      <c r="G60" s="29">
        <v>-2.1619999999999999</v>
      </c>
      <c r="H60" s="29">
        <v>-1.179</v>
      </c>
      <c r="I60" s="29">
        <v>-0.21199999999999999</v>
      </c>
      <c r="J60" s="29">
        <v>-0.28499999999999998</v>
      </c>
      <c r="K60" s="29">
        <v>-0.93700000000000006</v>
      </c>
      <c r="L60" s="29">
        <v>-2.2610000000000001</v>
      </c>
      <c r="M60" s="29">
        <v>-0.111</v>
      </c>
      <c r="N60" s="29">
        <v>-0.27900000000000003</v>
      </c>
      <c r="O60" s="29">
        <v>-1.2170000000000001</v>
      </c>
      <c r="P60" s="29">
        <v>-2.3149999999999999</v>
      </c>
      <c r="Q60" s="29">
        <v>-2.1389999999999998</v>
      </c>
      <c r="R60" s="29">
        <v>-2.2160000000000002</v>
      </c>
      <c r="S60" s="29">
        <v>-1.9850000000000001</v>
      </c>
      <c r="T60" s="29">
        <v>0</v>
      </c>
      <c r="U60" s="29">
        <v>0</v>
      </c>
      <c r="V60" s="29">
        <v>0</v>
      </c>
      <c r="W60" s="29">
        <v>0</v>
      </c>
      <c r="X60" s="29">
        <v>0</v>
      </c>
      <c r="Y60" s="29">
        <v>0</v>
      </c>
      <c r="Z60" s="29">
        <v>0</v>
      </c>
      <c r="AA60" s="29">
        <v>0</v>
      </c>
      <c r="AB60" s="29">
        <v>0</v>
      </c>
      <c r="AC60" s="29">
        <v>0.7</v>
      </c>
    </row>
    <row r="61" spans="2:29" x14ac:dyDescent="0.25">
      <c r="B61" s="77" t="s">
        <v>253</v>
      </c>
      <c r="C61" s="64">
        <v>0.47399999999999998</v>
      </c>
      <c r="D61" s="29">
        <v>4.9999999999998934E-3</v>
      </c>
      <c r="E61" s="29">
        <v>0.58100000000000041</v>
      </c>
      <c r="F61" s="29">
        <v>1.1019999999999999</v>
      </c>
      <c r="G61" s="29">
        <v>0.252</v>
      </c>
      <c r="H61" s="29">
        <v>0.63400000000000001</v>
      </c>
      <c r="I61" s="29">
        <v>0.20099999999999998</v>
      </c>
      <c r="J61" s="29">
        <v>0.13699999999999998</v>
      </c>
      <c r="K61" s="29">
        <v>0.27100000000000002</v>
      </c>
      <c r="L61" s="29">
        <v>0.63200000000000012</v>
      </c>
      <c r="M61" s="29">
        <v>0.45300000000000001</v>
      </c>
      <c r="N61" s="29">
        <v>0.33800000000000002</v>
      </c>
      <c r="O61" s="29">
        <v>0.65900000000000003</v>
      </c>
      <c r="P61" s="29">
        <v>-0.61399999999999988</v>
      </c>
      <c r="Q61" s="29">
        <v>-0.25600000000000023</v>
      </c>
      <c r="R61" s="29">
        <v>-0.25600000000000023</v>
      </c>
      <c r="S61" s="29">
        <v>0.26899999999999991</v>
      </c>
      <c r="T61" s="29">
        <v>-1.788</v>
      </c>
      <c r="U61" s="29">
        <v>-0.30400000000000005</v>
      </c>
      <c r="V61" s="29">
        <v>0.27400000000000002</v>
      </c>
      <c r="W61" s="29">
        <v>4.9999999999999989E-2</v>
      </c>
      <c r="X61" s="29">
        <v>-0.27999999999999997</v>
      </c>
      <c r="Y61" s="29">
        <v>0.65100000000000002</v>
      </c>
      <c r="Z61" s="29">
        <v>0.19700000000000001</v>
      </c>
      <c r="AA61" s="29">
        <v>0.113</v>
      </c>
      <c r="AB61" s="29">
        <v>0.7</v>
      </c>
      <c r="AC61" s="29">
        <v>0</v>
      </c>
    </row>
    <row r="62" spans="2:29" x14ac:dyDescent="0.25">
      <c r="B62" s="77" t="s">
        <v>261</v>
      </c>
      <c r="C62" s="64">
        <v>-3.1829999999999998</v>
      </c>
      <c r="D62" s="29">
        <v>0.51600000000000001</v>
      </c>
      <c r="E62" s="29">
        <v>4.8339999999999996</v>
      </c>
      <c r="F62" s="29">
        <v>3.3719999999999999</v>
      </c>
      <c r="G62" s="29">
        <v>3.3719999999999999</v>
      </c>
      <c r="H62" s="29">
        <v>9.8889999999999993</v>
      </c>
      <c r="I62" s="29">
        <v>0</v>
      </c>
      <c r="J62" s="29">
        <v>0</v>
      </c>
      <c r="K62" s="29">
        <v>0</v>
      </c>
      <c r="L62" s="29">
        <v>7.7970000000000006</v>
      </c>
      <c r="M62" s="29">
        <v>7.6959999999999997</v>
      </c>
      <c r="N62" s="29">
        <v>7.6959999999999997</v>
      </c>
      <c r="O62" s="29">
        <v>6.5890000000000004</v>
      </c>
      <c r="P62" s="29">
        <v>0</v>
      </c>
      <c r="Q62" s="29">
        <v>0</v>
      </c>
      <c r="R62" s="29">
        <v>0</v>
      </c>
      <c r="S62" s="29">
        <v>0</v>
      </c>
      <c r="T62" s="29">
        <v>0.32599999999999996</v>
      </c>
      <c r="U62" s="29">
        <v>0.32599999999999996</v>
      </c>
      <c r="V62" s="29">
        <v>0.32600000000000001</v>
      </c>
      <c r="W62" s="29">
        <v>0</v>
      </c>
      <c r="X62" s="29">
        <v>15.407896707000001</v>
      </c>
      <c r="Y62" s="29">
        <v>16.009896706999999</v>
      </c>
      <c r="Z62" s="29">
        <v>5.36</v>
      </c>
      <c r="AA62" s="29">
        <v>5.36</v>
      </c>
      <c r="AB62" s="29">
        <v>0</v>
      </c>
      <c r="AC62" s="29">
        <v>0</v>
      </c>
    </row>
    <row r="63" spans="2:29" x14ac:dyDescent="0.25">
      <c r="B63" s="77" t="s">
        <v>255</v>
      </c>
      <c r="C63" s="64">
        <v>0</v>
      </c>
      <c r="D63" s="29">
        <v>0</v>
      </c>
      <c r="E63" s="29">
        <v>0</v>
      </c>
      <c r="F63" s="29">
        <v>0</v>
      </c>
      <c r="G63" s="29">
        <v>0</v>
      </c>
      <c r="H63" s="29">
        <v>-0.47399999999999998</v>
      </c>
      <c r="I63" s="29">
        <v>0</v>
      </c>
      <c r="J63" s="29">
        <v>0</v>
      </c>
      <c r="K63" s="29">
        <v>0</v>
      </c>
      <c r="L63" s="29">
        <v>0</v>
      </c>
      <c r="M63" s="29">
        <v>0</v>
      </c>
      <c r="N63" s="29">
        <v>0</v>
      </c>
      <c r="O63" s="29">
        <v>0</v>
      </c>
      <c r="P63" s="29">
        <v>0</v>
      </c>
      <c r="Q63" s="29">
        <v>0</v>
      </c>
      <c r="R63" s="29">
        <v>0</v>
      </c>
      <c r="S63" s="29">
        <v>0</v>
      </c>
      <c r="T63" s="29">
        <v>0</v>
      </c>
      <c r="U63" s="29">
        <v>-0.7</v>
      </c>
      <c r="V63" s="29">
        <v>0</v>
      </c>
      <c r="W63" s="29">
        <v>0</v>
      </c>
      <c r="X63" s="29">
        <v>0</v>
      </c>
      <c r="Y63" s="29">
        <v>0</v>
      </c>
      <c r="Z63" s="29">
        <v>0</v>
      </c>
      <c r="AA63" s="29">
        <v>0</v>
      </c>
      <c r="AB63" s="29">
        <v>0</v>
      </c>
      <c r="AC63" s="29">
        <v>0</v>
      </c>
    </row>
    <row r="64" spans="2:29" x14ac:dyDescent="0.25">
      <c r="B64" s="77" t="s">
        <v>262</v>
      </c>
      <c r="C64" s="64">
        <v>0</v>
      </c>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row>
    <row r="65" spans="2:33" x14ac:dyDescent="0.25">
      <c r="B65" s="77" t="s">
        <v>263</v>
      </c>
      <c r="C65" s="64">
        <v>0</v>
      </c>
      <c r="D65" s="29">
        <v>0</v>
      </c>
      <c r="E65" s="29">
        <v>0</v>
      </c>
      <c r="F65" s="29">
        <v>0</v>
      </c>
      <c r="G65" s="29">
        <v>0</v>
      </c>
      <c r="H65" s="29">
        <v>0</v>
      </c>
      <c r="I65" s="29">
        <v>0</v>
      </c>
      <c r="J65" s="29">
        <v>0</v>
      </c>
      <c r="K65" s="29">
        <v>0</v>
      </c>
      <c r="L65" s="29">
        <v>-8.3420000000000005</v>
      </c>
      <c r="M65" s="29">
        <v>-1.0309999999999999</v>
      </c>
      <c r="N65" s="29">
        <v>-1.0309999999999999</v>
      </c>
      <c r="O65" s="29">
        <v>-1.161</v>
      </c>
      <c r="P65" s="29">
        <v>0</v>
      </c>
      <c r="Q65" s="29">
        <v>0</v>
      </c>
      <c r="R65" s="29">
        <v>0</v>
      </c>
      <c r="S65" s="29">
        <v>0</v>
      </c>
      <c r="T65" s="29">
        <v>0</v>
      </c>
      <c r="U65" s="29">
        <v>0</v>
      </c>
      <c r="V65" s="29">
        <v>0</v>
      </c>
      <c r="W65" s="29">
        <v>0</v>
      </c>
      <c r="X65" s="29">
        <v>0</v>
      </c>
      <c r="Y65" s="29">
        <v>0</v>
      </c>
      <c r="Z65" s="29">
        <v>9.695148798</v>
      </c>
      <c r="AA65" s="29">
        <v>0</v>
      </c>
      <c r="AB65" s="29">
        <v>0</v>
      </c>
      <c r="AC65" s="29">
        <v>0</v>
      </c>
    </row>
    <row r="66" spans="2:33" x14ac:dyDescent="0.25">
      <c r="B66" s="72" t="s">
        <v>259</v>
      </c>
      <c r="C66" s="135">
        <f t="shared" ref="C66:K66" si="19">SUM(C59:C65)</f>
        <v>8.238999999999999</v>
      </c>
      <c r="D66" s="78">
        <f t="shared" si="19"/>
        <v>12.824999999999998</v>
      </c>
      <c r="E66" s="78">
        <f t="shared" si="19"/>
        <v>18.567</v>
      </c>
      <c r="F66" s="78">
        <f t="shared" si="19"/>
        <v>19.715999999999998</v>
      </c>
      <c r="G66" s="78">
        <f t="shared" si="19"/>
        <v>19.350999999999999</v>
      </c>
      <c r="H66" s="78">
        <f t="shared" si="19"/>
        <v>17.888999999999999</v>
      </c>
      <c r="I66" s="78">
        <f t="shared" si="19"/>
        <v>9.0080000000000009</v>
      </c>
      <c r="J66" s="78">
        <f t="shared" si="19"/>
        <v>8.8710000000000004</v>
      </c>
      <c r="K66" s="78">
        <f t="shared" si="19"/>
        <v>8.3530000000000015</v>
      </c>
      <c r="L66" s="78">
        <f>SUM(L59:L65)</f>
        <v>9.0189999999999966</v>
      </c>
      <c r="M66" s="78">
        <f>SUM(M59:M65)</f>
        <v>18.2</v>
      </c>
      <c r="N66" s="78">
        <f>SUM(N59:N65)</f>
        <v>17.917000000000002</v>
      </c>
      <c r="O66" s="78">
        <f t="shared" ref="O66:AC66" si="20">SUM(O59:O65)</f>
        <v>16.062999999999999</v>
      </c>
      <c r="P66" s="78">
        <f t="shared" si="20"/>
        <v>11.193000000000001</v>
      </c>
      <c r="Q66" s="78">
        <f t="shared" si="20"/>
        <v>11.726000000000001</v>
      </c>
      <c r="R66" s="78">
        <f t="shared" si="20"/>
        <v>11.649000000000001</v>
      </c>
      <c r="S66" s="78">
        <f t="shared" si="20"/>
        <v>12.405000000000001</v>
      </c>
      <c r="T66" s="78">
        <f t="shared" si="20"/>
        <v>14.138000000000002</v>
      </c>
      <c r="U66" s="78">
        <f t="shared" si="20"/>
        <v>14.922000000000002</v>
      </c>
      <c r="V66" s="78">
        <f t="shared" si="20"/>
        <v>16.2</v>
      </c>
      <c r="W66" s="78">
        <f t="shared" si="20"/>
        <v>15.650000000000002</v>
      </c>
      <c r="X66" s="78">
        <f t="shared" si="20"/>
        <v>15.600896707</v>
      </c>
      <c r="Y66" s="78">
        <f t="shared" si="20"/>
        <v>17.133896706999998</v>
      </c>
      <c r="Z66" s="78">
        <f t="shared" si="20"/>
        <v>15.725148797999999</v>
      </c>
      <c r="AA66" s="78">
        <f t="shared" si="20"/>
        <v>5.9460000000000006</v>
      </c>
      <c r="AB66" s="78">
        <f t="shared" si="20"/>
        <v>0.49999999999999994</v>
      </c>
      <c r="AC66" s="78">
        <f t="shared" si="20"/>
        <v>0.49999999999999994</v>
      </c>
    </row>
    <row r="67" spans="2:33" x14ac:dyDescent="0.25">
      <c r="B67" s="72" t="s">
        <v>264</v>
      </c>
      <c r="C67" s="135">
        <f t="shared" ref="C67:H67" si="21">C66+C57</f>
        <v>1798.9532369999999</v>
      </c>
      <c r="D67" s="78">
        <f t="shared" si="21"/>
        <v>1776.6699779999997</v>
      </c>
      <c r="E67" s="78">
        <f t="shared" si="21"/>
        <v>1777.1129779999997</v>
      </c>
      <c r="F67" s="78">
        <f t="shared" si="21"/>
        <v>1726.1549779999996</v>
      </c>
      <c r="G67" s="78">
        <f t="shared" si="21"/>
        <v>1731.8632369999996</v>
      </c>
      <c r="H67" s="78">
        <f t="shared" si="21"/>
        <v>1754.247394</v>
      </c>
      <c r="I67" s="78">
        <f>I66+I57+0.1</f>
        <v>1680.3443940000002</v>
      </c>
      <c r="J67" s="78">
        <f>J66+J57+0.1</f>
        <v>1545.5043940000003</v>
      </c>
      <c r="K67" s="78">
        <f>K66+K57</f>
        <v>1514.4740000000002</v>
      </c>
      <c r="L67" s="78">
        <f>L66+L57</f>
        <v>1459.9952370000001</v>
      </c>
      <c r="M67" s="78">
        <f>M66+M57+0.1</f>
        <v>1427.6482369999999</v>
      </c>
      <c r="N67" s="78">
        <f>N66+N57+0.1</f>
        <v>1333.4472369999999</v>
      </c>
      <c r="O67" s="78">
        <f t="shared" ref="O67:AC67" si="22">O66+O57+0.1</f>
        <v>1473.0042370000001</v>
      </c>
      <c r="P67" s="78">
        <f t="shared" si="22"/>
        <v>1418.1792369999998</v>
      </c>
      <c r="Q67" s="78">
        <f t="shared" si="22"/>
        <v>1401.3622370000001</v>
      </c>
      <c r="R67" s="78">
        <f t="shared" si="22"/>
        <v>1294.3082369999997</v>
      </c>
      <c r="S67" s="78">
        <f t="shared" si="22"/>
        <v>1232.0722369999996</v>
      </c>
      <c r="T67" s="78">
        <f t="shared" si="22"/>
        <v>1209.7229999999997</v>
      </c>
      <c r="U67" s="78">
        <f t="shared" si="22"/>
        <v>1178.4359999999999</v>
      </c>
      <c r="V67" s="78">
        <f t="shared" si="22"/>
        <v>1084.1599999999999</v>
      </c>
      <c r="W67" s="78">
        <f t="shared" si="22"/>
        <v>1112.4070000000002</v>
      </c>
      <c r="X67" s="78">
        <f t="shared" si="22"/>
        <v>1105.6898967069999</v>
      </c>
      <c r="Y67" s="78">
        <f t="shared" si="22"/>
        <v>1116.5523825150001</v>
      </c>
      <c r="Z67" s="78">
        <f t="shared" si="22"/>
        <v>1048.080148798</v>
      </c>
      <c r="AA67" s="78">
        <f t="shared" si="22"/>
        <v>1051.2399999999998</v>
      </c>
      <c r="AB67" s="78">
        <f t="shared" si="22"/>
        <v>1010.0000000000001</v>
      </c>
      <c r="AC67" s="78">
        <f t="shared" si="22"/>
        <v>971.9</v>
      </c>
    </row>
    <row r="68" spans="2:33" x14ac:dyDescent="0.25">
      <c r="C68" s="36"/>
    </row>
    <row r="69" spans="2:33" x14ac:dyDescent="0.25">
      <c r="C69" s="36"/>
    </row>
    <row r="70" spans="2:33" x14ac:dyDescent="0.25">
      <c r="C70" s="139" t="s">
        <v>328</v>
      </c>
      <c r="D70" s="67" t="s">
        <v>324</v>
      </c>
      <c r="E70" s="67" t="s">
        <v>212</v>
      </c>
      <c r="F70" s="67" t="s">
        <v>213</v>
      </c>
      <c r="G70" s="67" t="s">
        <v>214</v>
      </c>
      <c r="H70" s="67" t="s">
        <v>215</v>
      </c>
      <c r="I70" s="73" t="s">
        <v>212</v>
      </c>
      <c r="J70" s="73" t="s">
        <v>213</v>
      </c>
      <c r="K70" s="73" t="s">
        <v>214</v>
      </c>
      <c r="L70" s="67" t="s">
        <v>215</v>
      </c>
      <c r="M70" s="73" t="s">
        <v>212</v>
      </c>
      <c r="N70" s="73" t="s">
        <v>213</v>
      </c>
      <c r="O70" s="73" t="s">
        <v>214</v>
      </c>
      <c r="P70" s="73" t="s">
        <v>215</v>
      </c>
      <c r="Q70" s="73" t="s">
        <v>212</v>
      </c>
      <c r="R70" s="73" t="s">
        <v>213</v>
      </c>
      <c r="S70" s="73" t="s">
        <v>214</v>
      </c>
      <c r="T70" s="73" t="s">
        <v>215</v>
      </c>
      <c r="U70" s="73" t="s">
        <v>212</v>
      </c>
      <c r="V70" s="73" t="s">
        <v>213</v>
      </c>
      <c r="W70" s="73" t="s">
        <v>214</v>
      </c>
      <c r="X70" s="73" t="s">
        <v>215</v>
      </c>
      <c r="Y70" s="73" t="s">
        <v>212</v>
      </c>
      <c r="Z70" s="73" t="s">
        <v>213</v>
      </c>
      <c r="AA70" s="73" t="s">
        <v>214</v>
      </c>
      <c r="AB70" s="73" t="s">
        <v>215</v>
      </c>
      <c r="AC70" s="73" t="s">
        <v>212</v>
      </c>
    </row>
    <row r="71" spans="2:33" x14ac:dyDescent="0.25">
      <c r="B71" s="74" t="s">
        <v>36</v>
      </c>
      <c r="C71" s="140">
        <v>2024</v>
      </c>
      <c r="D71" s="69">
        <v>2023</v>
      </c>
      <c r="E71" s="69">
        <v>2023</v>
      </c>
      <c r="F71" s="69">
        <v>2023</v>
      </c>
      <c r="G71" s="69">
        <v>2023</v>
      </c>
      <c r="H71" s="69">
        <v>2022</v>
      </c>
      <c r="I71" s="75">
        <v>2022</v>
      </c>
      <c r="J71" s="75">
        <v>2022</v>
      </c>
      <c r="K71" s="75">
        <v>2022</v>
      </c>
      <c r="L71" s="69">
        <v>2021</v>
      </c>
      <c r="M71" s="75">
        <v>2021</v>
      </c>
      <c r="N71" s="75">
        <v>2021</v>
      </c>
      <c r="O71" s="75">
        <v>2021</v>
      </c>
      <c r="P71" s="75">
        <v>2020</v>
      </c>
      <c r="Q71" s="75">
        <v>2020</v>
      </c>
      <c r="R71" s="75">
        <v>2020</v>
      </c>
      <c r="S71" s="75">
        <v>2020</v>
      </c>
      <c r="T71" s="75">
        <v>2019</v>
      </c>
      <c r="U71" s="75">
        <v>2019</v>
      </c>
      <c r="V71" s="75">
        <v>2019</v>
      </c>
      <c r="W71" s="75">
        <v>2019</v>
      </c>
      <c r="X71" s="75">
        <v>2018</v>
      </c>
      <c r="Y71" s="75">
        <v>2018</v>
      </c>
      <c r="Z71" s="75">
        <v>2018</v>
      </c>
      <c r="AA71" s="75">
        <v>2018</v>
      </c>
      <c r="AB71" s="75">
        <v>2017</v>
      </c>
      <c r="AC71" s="75">
        <v>2017</v>
      </c>
    </row>
    <row r="72" spans="2:33" x14ac:dyDescent="0.25">
      <c r="B72" s="2" t="s">
        <v>237</v>
      </c>
      <c r="C72" s="51">
        <f>C29</f>
        <v>1798.9672370000001</v>
      </c>
      <c r="D72" s="37">
        <f t="shared" ref="D72:K72" si="23">D29</f>
        <v>1776.66</v>
      </c>
      <c r="E72" s="37">
        <f t="shared" si="23"/>
        <v>1777.084237</v>
      </c>
      <c r="F72" s="37">
        <f t="shared" si="23"/>
        <v>1726.1192369999999</v>
      </c>
      <c r="G72" s="37">
        <f t="shared" si="23"/>
        <v>1731.8442370000002</v>
      </c>
      <c r="H72" s="37">
        <f t="shared" si="23"/>
        <v>1754.3122369999999</v>
      </c>
      <c r="I72" s="33">
        <f t="shared" si="23"/>
        <v>1680.287237</v>
      </c>
      <c r="J72" s="33">
        <f t="shared" si="23"/>
        <v>1545.443237</v>
      </c>
      <c r="K72" s="33">
        <f t="shared" si="23"/>
        <v>1514.4732370000002</v>
      </c>
      <c r="L72" s="37">
        <f>L29</f>
        <v>1460.000237</v>
      </c>
      <c r="M72" s="33">
        <f>M29</f>
        <v>1427.5592369999999</v>
      </c>
      <c r="N72" s="33">
        <f>N29</f>
        <v>1333.3512369999999</v>
      </c>
      <c r="O72" s="33">
        <f t="shared" ref="O72:AC72" si="24">O29</f>
        <v>1472.893237</v>
      </c>
      <c r="P72" s="33">
        <f t="shared" si="24"/>
        <v>1418.0252369999998</v>
      </c>
      <c r="Q72" s="33">
        <f t="shared" si="24"/>
        <v>1401.3450000000003</v>
      </c>
      <c r="R72" s="33">
        <f t="shared" si="24"/>
        <v>1294.2380000000001</v>
      </c>
      <c r="S72" s="33">
        <f t="shared" si="24"/>
        <v>1232.0190000000002</v>
      </c>
      <c r="T72" s="33">
        <f t="shared" si="24"/>
        <v>1209.6210000000001</v>
      </c>
      <c r="U72" s="33">
        <f t="shared" si="24"/>
        <v>1178.3979999999999</v>
      </c>
      <c r="V72" s="33">
        <f t="shared" si="24"/>
        <v>1084.0630000000001</v>
      </c>
      <c r="W72" s="33">
        <f t="shared" si="24"/>
        <v>1112.3220000000001</v>
      </c>
      <c r="X72" s="33">
        <f t="shared" si="24"/>
        <v>1105.5820000000001</v>
      </c>
      <c r="Y72" s="33">
        <f t="shared" si="24"/>
        <v>1116.452</v>
      </c>
      <c r="Z72" s="33">
        <f t="shared" si="24"/>
        <v>1047.981</v>
      </c>
      <c r="AA72" s="33">
        <f t="shared" si="24"/>
        <v>1051.1399999999999</v>
      </c>
      <c r="AB72" s="33">
        <f t="shared" si="24"/>
        <v>1009.9</v>
      </c>
      <c r="AC72" s="33">
        <f t="shared" si="24"/>
        <v>971.80000000000007</v>
      </c>
    </row>
    <row r="73" spans="2:33" x14ac:dyDescent="0.25">
      <c r="B73" s="2" t="s">
        <v>265</v>
      </c>
      <c r="C73" s="51">
        <f>C20</f>
        <v>3586.3551030999997</v>
      </c>
      <c r="D73" s="37">
        <f t="shared" ref="D73:K73" si="25">D20</f>
        <v>3633.8819999999996</v>
      </c>
      <c r="E73" s="37">
        <f t="shared" si="25"/>
        <v>3979.2419636</v>
      </c>
      <c r="F73" s="37">
        <f t="shared" si="25"/>
        <v>4039.5444447999998</v>
      </c>
      <c r="G73" s="37">
        <f t="shared" si="25"/>
        <v>3736.4242047999996</v>
      </c>
      <c r="H73" s="37">
        <f t="shared" si="25"/>
        <v>3723.9911562000007</v>
      </c>
      <c r="I73" s="33">
        <f t="shared" si="25"/>
        <v>3937.1563894000001</v>
      </c>
      <c r="J73" s="33">
        <f t="shared" si="25"/>
        <v>3614.1060995999997</v>
      </c>
      <c r="K73" s="33">
        <f t="shared" si="25"/>
        <v>3354.3646560999996</v>
      </c>
      <c r="L73" s="37">
        <f>L20</f>
        <v>3157.7883956000001</v>
      </c>
      <c r="M73" s="33">
        <f>M20</f>
        <v>3217.7066117000004</v>
      </c>
      <c r="N73" s="33">
        <f>N20</f>
        <v>3055.0362283999998</v>
      </c>
      <c r="O73" s="33">
        <f t="shared" ref="O73:AC73" si="26">O20</f>
        <v>3083.9410668</v>
      </c>
      <c r="P73" s="33">
        <f t="shared" si="26"/>
        <v>2863.5905529000001</v>
      </c>
      <c r="Q73" s="33">
        <f t="shared" si="26"/>
        <v>3006.5540000000001</v>
      </c>
      <c r="R73" s="33">
        <f t="shared" si="26"/>
        <v>2782.549</v>
      </c>
      <c r="S73" s="33">
        <f t="shared" si="26"/>
        <v>2685.9089999999997</v>
      </c>
      <c r="T73" s="33">
        <f t="shared" si="26"/>
        <v>2536.2150000000001</v>
      </c>
      <c r="U73" s="33">
        <f t="shared" si="26"/>
        <v>2755.1390000000001</v>
      </c>
      <c r="V73" s="33">
        <f t="shared" si="26"/>
        <v>2721.0250000000001</v>
      </c>
      <c r="W73" s="33">
        <f t="shared" si="26"/>
        <v>2512.5839999999998</v>
      </c>
      <c r="X73" s="33">
        <f t="shared" si="26"/>
        <v>2126.9749999999995</v>
      </c>
      <c r="Y73" s="33">
        <f t="shared" si="26"/>
        <v>2278.0689999999995</v>
      </c>
      <c r="Z73" s="33">
        <f t="shared" si="26"/>
        <v>2075.7490000000003</v>
      </c>
      <c r="AA73" s="33">
        <f t="shared" si="26"/>
        <v>1914.0409999999999</v>
      </c>
      <c r="AB73" s="33">
        <f t="shared" si="26"/>
        <v>1756.3</v>
      </c>
      <c r="AC73" s="33">
        <f t="shared" si="26"/>
        <v>1774.2</v>
      </c>
    </row>
    <row r="74" spans="2:33" x14ac:dyDescent="0.25">
      <c r="B74" s="38" t="s">
        <v>266</v>
      </c>
      <c r="C74" s="46">
        <f t="shared" ref="C74:K74" si="27">C72/C73</f>
        <v>0.50161436480313837</v>
      </c>
      <c r="D74" s="47">
        <f t="shared" si="27"/>
        <v>0.48891516015104514</v>
      </c>
      <c r="E74" s="47">
        <f t="shared" si="27"/>
        <v>0.44658863503547319</v>
      </c>
      <c r="F74" s="47">
        <f t="shared" si="27"/>
        <v>0.42730542034807617</v>
      </c>
      <c r="G74" s="47">
        <f t="shared" si="27"/>
        <v>0.46350310941011075</v>
      </c>
      <c r="H74" s="47">
        <f t="shared" si="27"/>
        <v>0.47108388914385024</v>
      </c>
      <c r="I74" s="47">
        <f t="shared" si="27"/>
        <v>0.42677685893398459</v>
      </c>
      <c r="J74" s="47">
        <f t="shared" si="27"/>
        <v>0.42761424109022306</v>
      </c>
      <c r="K74" s="47">
        <f t="shared" si="27"/>
        <v>0.45149332057440178</v>
      </c>
      <c r="L74" s="47">
        <f>L72/L73</f>
        <v>0.46234897785878731</v>
      </c>
      <c r="M74" s="47">
        <f>M72/M73</f>
        <v>0.44365736509637288</v>
      </c>
      <c r="N74" s="48">
        <f>N72/N73</f>
        <v>0.43644367441701659</v>
      </c>
      <c r="O74" s="48">
        <f t="shared" ref="O74:AC74" si="28">O72/O73</f>
        <v>0.47760096742974506</v>
      </c>
      <c r="P74" s="48">
        <f t="shared" si="28"/>
        <v>0.49519133786914643</v>
      </c>
      <c r="Q74" s="48">
        <f t="shared" si="28"/>
        <v>0.4660967340017842</v>
      </c>
      <c r="R74" s="48">
        <f t="shared" si="28"/>
        <v>0.4651267596725161</v>
      </c>
      <c r="S74" s="48">
        <f t="shared" si="28"/>
        <v>0.45869722317472422</v>
      </c>
      <c r="T74" s="48">
        <f t="shared" si="28"/>
        <v>0.47693945505408653</v>
      </c>
      <c r="U74" s="48">
        <f t="shared" si="28"/>
        <v>0.42770909199136592</v>
      </c>
      <c r="V74" s="48">
        <f t="shared" si="28"/>
        <v>0.39840244025688853</v>
      </c>
      <c r="W74" s="48">
        <f t="shared" si="28"/>
        <v>0.44270042315003205</v>
      </c>
      <c r="X74" s="48">
        <f t="shared" si="28"/>
        <v>0.51979078268432888</v>
      </c>
      <c r="Y74" s="48">
        <f t="shared" si="28"/>
        <v>0.49008699912074666</v>
      </c>
      <c r="Z74" s="48">
        <f t="shared" si="28"/>
        <v>0.5048688449326002</v>
      </c>
      <c r="AA74" s="48">
        <f t="shared" si="28"/>
        <v>0.54917318908006663</v>
      </c>
      <c r="AB74" s="48">
        <f t="shared" si="28"/>
        <v>0.57501565791721232</v>
      </c>
      <c r="AC74" s="48">
        <f t="shared" si="28"/>
        <v>0.54773982640063135</v>
      </c>
      <c r="AD74" s="79"/>
      <c r="AE74" s="79"/>
      <c r="AF74" s="79"/>
      <c r="AG74" s="79"/>
    </row>
    <row r="75" spans="2:33" x14ac:dyDescent="0.25">
      <c r="C75" s="36"/>
    </row>
    <row r="76" spans="2:33" x14ac:dyDescent="0.25">
      <c r="C76" s="36"/>
    </row>
    <row r="77" spans="2:33" x14ac:dyDescent="0.25">
      <c r="C77" s="139" t="s">
        <v>328</v>
      </c>
      <c r="D77" s="67" t="s">
        <v>324</v>
      </c>
      <c r="E77" s="67" t="s">
        <v>212</v>
      </c>
      <c r="F77" s="67" t="s">
        <v>213</v>
      </c>
      <c r="G77" s="67" t="s">
        <v>214</v>
      </c>
      <c r="H77" s="67" t="s">
        <v>215</v>
      </c>
      <c r="I77" s="73" t="s">
        <v>212</v>
      </c>
      <c r="J77" s="73" t="s">
        <v>213</v>
      </c>
      <c r="K77" s="73" t="s">
        <v>214</v>
      </c>
      <c r="L77" s="67" t="s">
        <v>215</v>
      </c>
      <c r="M77" s="73" t="s">
        <v>212</v>
      </c>
      <c r="N77" s="73" t="s">
        <v>213</v>
      </c>
      <c r="O77" s="73" t="s">
        <v>214</v>
      </c>
      <c r="P77" s="73" t="s">
        <v>215</v>
      </c>
      <c r="Q77" s="73" t="s">
        <v>212</v>
      </c>
      <c r="R77" s="73" t="s">
        <v>213</v>
      </c>
      <c r="S77" s="73" t="s">
        <v>214</v>
      </c>
      <c r="T77" s="73" t="s">
        <v>215</v>
      </c>
      <c r="U77" s="73" t="s">
        <v>212</v>
      </c>
      <c r="V77" s="73" t="s">
        <v>213</v>
      </c>
      <c r="W77" s="73" t="s">
        <v>214</v>
      </c>
      <c r="X77" s="73" t="s">
        <v>215</v>
      </c>
      <c r="Y77" s="73" t="s">
        <v>212</v>
      </c>
      <c r="Z77" s="73" t="s">
        <v>213</v>
      </c>
      <c r="AA77" s="73" t="s">
        <v>214</v>
      </c>
      <c r="AB77" s="73" t="s">
        <v>215</v>
      </c>
      <c r="AC77" s="73" t="s">
        <v>212</v>
      </c>
    </row>
    <row r="78" spans="2:33" x14ac:dyDescent="0.25">
      <c r="B78" s="74" t="s">
        <v>18</v>
      </c>
      <c r="C78" s="140">
        <v>2024</v>
      </c>
      <c r="D78" s="69">
        <v>2023</v>
      </c>
      <c r="E78" s="69">
        <v>2023</v>
      </c>
      <c r="F78" s="69">
        <v>2023</v>
      </c>
      <c r="G78" s="69">
        <v>2023</v>
      </c>
      <c r="H78" s="69">
        <v>2022</v>
      </c>
      <c r="I78" s="75">
        <v>2022</v>
      </c>
      <c r="J78" s="75">
        <v>2022</v>
      </c>
      <c r="K78" s="75">
        <v>2022</v>
      </c>
      <c r="L78" s="69">
        <v>2021</v>
      </c>
      <c r="M78" s="75">
        <v>2021</v>
      </c>
      <c r="N78" s="75">
        <v>2021</v>
      </c>
      <c r="O78" s="75">
        <v>2021</v>
      </c>
      <c r="P78" s="75">
        <v>2020</v>
      </c>
      <c r="Q78" s="75">
        <v>2020</v>
      </c>
      <c r="R78" s="75">
        <v>2020</v>
      </c>
      <c r="S78" s="75">
        <v>2020</v>
      </c>
      <c r="T78" s="75">
        <v>2019</v>
      </c>
      <c r="U78" s="75">
        <v>2019</v>
      </c>
      <c r="V78" s="75">
        <v>2019</v>
      </c>
      <c r="W78" s="75">
        <v>2019</v>
      </c>
      <c r="X78" s="75">
        <v>2018</v>
      </c>
      <c r="Y78" s="75">
        <v>2018</v>
      </c>
      <c r="Z78" s="75">
        <v>2018</v>
      </c>
      <c r="AA78" s="75">
        <v>2018</v>
      </c>
      <c r="AB78" s="75">
        <v>2017</v>
      </c>
      <c r="AC78" s="75">
        <v>2017</v>
      </c>
    </row>
    <row r="79" spans="2:33" x14ac:dyDescent="0.25">
      <c r="B79" s="80" t="s">
        <v>267</v>
      </c>
      <c r="C79" s="51">
        <f>C20</f>
        <v>3586.3551030999997</v>
      </c>
      <c r="D79" s="37">
        <f t="shared" ref="D79:K79" si="29">D20</f>
        <v>3633.8819999999996</v>
      </c>
      <c r="E79" s="37">
        <f t="shared" si="29"/>
        <v>3979.2419636</v>
      </c>
      <c r="F79" s="37">
        <f t="shared" si="29"/>
        <v>4039.5444447999998</v>
      </c>
      <c r="G79" s="37">
        <f t="shared" si="29"/>
        <v>3736.4242047999996</v>
      </c>
      <c r="H79" s="37">
        <f t="shared" si="29"/>
        <v>3723.9911562000007</v>
      </c>
      <c r="I79" s="33">
        <f t="shared" si="29"/>
        <v>3937.1563894000001</v>
      </c>
      <c r="J79" s="33">
        <f t="shared" si="29"/>
        <v>3614.1060995999997</v>
      </c>
      <c r="K79" s="33">
        <f t="shared" si="29"/>
        <v>3354.3646560999996</v>
      </c>
      <c r="L79" s="37">
        <f>L20</f>
        <v>3157.7883956000001</v>
      </c>
      <c r="M79" s="33">
        <f>M20</f>
        <v>3217.7066117000004</v>
      </c>
      <c r="N79" s="33">
        <f>N20</f>
        <v>3055.0362283999998</v>
      </c>
      <c r="O79" s="33">
        <f t="shared" ref="O79:AC79" si="30">O20</f>
        <v>3083.9410668</v>
      </c>
      <c r="P79" s="33">
        <f t="shared" si="30"/>
        <v>2863.5905529000001</v>
      </c>
      <c r="Q79" s="33">
        <f t="shared" si="30"/>
        <v>3006.5540000000001</v>
      </c>
      <c r="R79" s="33">
        <f t="shared" si="30"/>
        <v>2782.549</v>
      </c>
      <c r="S79" s="33">
        <f t="shared" si="30"/>
        <v>2685.9089999999997</v>
      </c>
      <c r="T79" s="33">
        <f t="shared" si="30"/>
        <v>2536.2150000000001</v>
      </c>
      <c r="U79" s="33">
        <f t="shared" si="30"/>
        <v>2755.1390000000001</v>
      </c>
      <c r="V79" s="33">
        <f t="shared" si="30"/>
        <v>2721.0250000000001</v>
      </c>
      <c r="W79" s="33">
        <f t="shared" si="30"/>
        <v>2512.5839999999998</v>
      </c>
      <c r="X79" s="33">
        <f t="shared" si="30"/>
        <v>2126.9749999999995</v>
      </c>
      <c r="Y79" s="33">
        <f t="shared" si="30"/>
        <v>2278.0689999999995</v>
      </c>
      <c r="Z79" s="33">
        <f t="shared" si="30"/>
        <v>2075.7490000000003</v>
      </c>
      <c r="AA79" s="33">
        <f t="shared" si="30"/>
        <v>1914.0409999999999</v>
      </c>
      <c r="AB79" s="33">
        <f t="shared" si="30"/>
        <v>1756.3</v>
      </c>
      <c r="AC79" s="33">
        <f t="shared" si="30"/>
        <v>1774.2</v>
      </c>
    </row>
    <row r="80" spans="2:33" x14ac:dyDescent="0.25">
      <c r="B80" s="80" t="s">
        <v>239</v>
      </c>
      <c r="C80" s="51">
        <f t="shared" ref="C80:AC82" si="31">-C32</f>
        <v>-23.777000000000001</v>
      </c>
      <c r="D80" s="37">
        <f t="shared" si="31"/>
        <v>-22.388000000000002</v>
      </c>
      <c r="E80" s="37">
        <f t="shared" si="31"/>
        <v>-41.322000000000003</v>
      </c>
      <c r="F80" s="37">
        <f t="shared" si="31"/>
        <v>-43.948999999999998</v>
      </c>
      <c r="G80" s="37">
        <f t="shared" si="31"/>
        <v>-49.536999999999999</v>
      </c>
      <c r="H80" s="37">
        <f t="shared" si="31"/>
        <v>-50.603999999999999</v>
      </c>
      <c r="I80" s="33">
        <f t="shared" si="31"/>
        <v>-33.26</v>
      </c>
      <c r="J80" s="33">
        <f t="shared" si="31"/>
        <v>-32.415999999999997</v>
      </c>
      <c r="K80" s="33">
        <f t="shared" si="31"/>
        <v>-42.012999999999998</v>
      </c>
      <c r="L80" s="37">
        <f t="shared" si="31"/>
        <v>-35.255000000000003</v>
      </c>
      <c r="M80" s="33">
        <f t="shared" si="31"/>
        <v>-40.372999999999998</v>
      </c>
      <c r="N80" s="33">
        <f t="shared" si="31"/>
        <v>-25.177</v>
      </c>
      <c r="O80" s="33">
        <f t="shared" si="31"/>
        <v>-47.731000000000002</v>
      </c>
      <c r="P80" s="33">
        <f t="shared" si="31"/>
        <v>-32.933999999999997</v>
      </c>
      <c r="Q80" s="33">
        <f t="shared" si="31"/>
        <v>-41.338999999999999</v>
      </c>
      <c r="R80" s="33">
        <f t="shared" si="31"/>
        <v>-42.756</v>
      </c>
      <c r="S80" s="33">
        <f t="shared" si="31"/>
        <v>-44.881999999999998</v>
      </c>
      <c r="T80" s="33">
        <f t="shared" si="31"/>
        <v>-43.235999999999997</v>
      </c>
      <c r="U80" s="33">
        <f t="shared" si="31"/>
        <v>-38.680999999999997</v>
      </c>
      <c r="V80" s="33">
        <f t="shared" si="31"/>
        <v>-39.402000000000001</v>
      </c>
      <c r="W80" s="33">
        <f t="shared" si="31"/>
        <v>-42.529000000000003</v>
      </c>
      <c r="X80" s="33">
        <f t="shared" si="31"/>
        <v>-38.057000000000002</v>
      </c>
      <c r="Y80" s="33">
        <f t="shared" si="31"/>
        <v>-43.970999999999997</v>
      </c>
      <c r="Z80" s="33">
        <f t="shared" si="31"/>
        <v>-44.036000000000001</v>
      </c>
      <c r="AA80" s="33">
        <f t="shared" si="31"/>
        <v>-82.242999999999995</v>
      </c>
      <c r="AB80" s="33">
        <f t="shared" si="31"/>
        <v>-37.1</v>
      </c>
      <c r="AC80" s="33">
        <f t="shared" si="31"/>
        <v>-24</v>
      </c>
    </row>
    <row r="81" spans="2:33" x14ac:dyDescent="0.25">
      <c r="B81" s="80" t="s">
        <v>240</v>
      </c>
      <c r="C81" s="51">
        <f t="shared" si="31"/>
        <v>-4.7460000000000004</v>
      </c>
      <c r="D81" s="37">
        <f t="shared" si="31"/>
        <v>-6.5389999999999997</v>
      </c>
      <c r="E81" s="37">
        <f t="shared" si="31"/>
        <v>-5.4260000000000002</v>
      </c>
      <c r="F81" s="37">
        <f t="shared" si="31"/>
        <v>-5.4530000000000003</v>
      </c>
      <c r="G81" s="37">
        <f t="shared" si="31"/>
        <v>-8.5719999999999992</v>
      </c>
      <c r="H81" s="37">
        <f t="shared" si="31"/>
        <v>-5.1310000000000002</v>
      </c>
      <c r="I81" s="33">
        <f t="shared" si="31"/>
        <v>-5.8289999999999997</v>
      </c>
      <c r="J81" s="33">
        <f t="shared" si="31"/>
        <v>-6.44</v>
      </c>
      <c r="K81" s="33">
        <f t="shared" si="31"/>
        <v>-5.9779999999999998</v>
      </c>
      <c r="L81" s="37">
        <f t="shared" si="31"/>
        <v>-5.97</v>
      </c>
      <c r="M81" s="33">
        <f t="shared" si="31"/>
        <v>-5.9720000000000004</v>
      </c>
      <c r="N81" s="33">
        <f t="shared" si="31"/>
        <v>-5.9059999999999997</v>
      </c>
      <c r="O81" s="33">
        <f t="shared" si="31"/>
        <v>-5.8410000000000002</v>
      </c>
      <c r="P81" s="33">
        <f t="shared" si="31"/>
        <v>-5.2679999999999998</v>
      </c>
      <c r="Q81" s="33">
        <f t="shared" si="31"/>
        <v>-6.4059999999999997</v>
      </c>
      <c r="R81" s="33">
        <f t="shared" si="31"/>
        <v>-6.2850000000000001</v>
      </c>
      <c r="S81" s="33">
        <f t="shared" si="31"/>
        <v>-5.8330000000000002</v>
      </c>
      <c r="T81" s="33">
        <f t="shared" si="31"/>
        <v>-5.8330000000000002</v>
      </c>
      <c r="U81" s="33">
        <f t="shared" si="31"/>
        <v>-5.8330000000000002</v>
      </c>
      <c r="V81" s="33">
        <f t="shared" si="31"/>
        <v>-5.7709999999999999</v>
      </c>
      <c r="W81" s="33">
        <f t="shared" si="31"/>
        <v>-5.8120000000000003</v>
      </c>
      <c r="X81" s="33">
        <f t="shared" si="31"/>
        <v>-5.9459999999999997</v>
      </c>
      <c r="Y81" s="33">
        <f t="shared" si="31"/>
        <v>-7.9409999999999998</v>
      </c>
      <c r="Z81" s="33">
        <f t="shared" si="31"/>
        <v>-5.7210000000000001</v>
      </c>
      <c r="AA81" s="33">
        <f t="shared" si="31"/>
        <v>-5.9029999999999996</v>
      </c>
      <c r="AB81" s="33">
        <f t="shared" si="31"/>
        <v>-5.8</v>
      </c>
      <c r="AC81" s="33">
        <f t="shared" si="31"/>
        <v>-4.9000000000000004</v>
      </c>
    </row>
    <row r="82" spans="2:33" x14ac:dyDescent="0.25">
      <c r="B82" s="80" t="s">
        <v>241</v>
      </c>
      <c r="C82" s="51">
        <f t="shared" si="31"/>
        <v>-131.661</v>
      </c>
      <c r="D82" s="37">
        <f t="shared" si="31"/>
        <v>-131.15700000000001</v>
      </c>
      <c r="E82" s="37">
        <f t="shared" si="31"/>
        <v>-135.1</v>
      </c>
      <c r="F82" s="37">
        <f t="shared" si="31"/>
        <v>-128.583</v>
      </c>
      <c r="G82" s="37">
        <f t="shared" si="31"/>
        <v>-125.586</v>
      </c>
      <c r="H82" s="37">
        <f t="shared" si="31"/>
        <v>-132.30199999999999</v>
      </c>
      <c r="I82" s="33">
        <f t="shared" si="31"/>
        <v>-122.843</v>
      </c>
      <c r="J82" s="33">
        <f t="shared" si="31"/>
        <v>-116.265</v>
      </c>
      <c r="K82" s="33">
        <f t="shared" si="31"/>
        <v>-109.471</v>
      </c>
      <c r="L82" s="37">
        <f t="shared" si="31"/>
        <v>-123.227</v>
      </c>
      <c r="M82" s="33">
        <f t="shared" si="31"/>
        <v>-114.15900000000001</v>
      </c>
      <c r="N82" s="33">
        <f t="shared" si="31"/>
        <v>-108.807</v>
      </c>
      <c r="O82" s="33">
        <f t="shared" si="31"/>
        <v>-104.893</v>
      </c>
      <c r="P82" s="33">
        <f t="shared" si="31"/>
        <v>-102.351</v>
      </c>
      <c r="Q82" s="33">
        <f t="shared" si="31"/>
        <v>-89.349000000000004</v>
      </c>
      <c r="R82" s="33">
        <f t="shared" si="31"/>
        <v>-75.5</v>
      </c>
      <c r="S82" s="33">
        <f t="shared" si="31"/>
        <v>-81.73</v>
      </c>
      <c r="T82" s="33">
        <f t="shared" si="31"/>
        <v>-91.108999999999995</v>
      </c>
      <c r="U82" s="33">
        <f t="shared" si="31"/>
        <v>-84.554000000000002</v>
      </c>
      <c r="V82" s="33">
        <f t="shared" si="31"/>
        <v>-81.700999999999993</v>
      </c>
      <c r="W82" s="33">
        <f t="shared" si="31"/>
        <v>-69.444999999999993</v>
      </c>
      <c r="X82" s="33">
        <f t="shared" si="31"/>
        <v>-75.16</v>
      </c>
      <c r="Y82" s="33">
        <f t="shared" si="31"/>
        <v>-74.376000000000005</v>
      </c>
      <c r="Z82" s="33">
        <f t="shared" si="31"/>
        <v>-60.792999999999999</v>
      </c>
      <c r="AA82" s="33">
        <f t="shared" si="31"/>
        <v>-57.963999999999999</v>
      </c>
      <c r="AB82" s="33">
        <f t="shared" si="31"/>
        <v>-52.6</v>
      </c>
      <c r="AC82" s="33">
        <f t="shared" si="31"/>
        <v>-49.3</v>
      </c>
    </row>
    <row r="83" spans="2:33" x14ac:dyDescent="0.25">
      <c r="B83" s="81" t="s">
        <v>244</v>
      </c>
      <c r="C83" s="51">
        <f t="shared" ref="C83:AC86" si="32">-C38</f>
        <v>-342.81200000000001</v>
      </c>
      <c r="D83" s="37">
        <f t="shared" si="32"/>
        <v>-246.24199999999999</v>
      </c>
      <c r="E83" s="37">
        <f t="shared" si="32"/>
        <v>-414.55099999999999</v>
      </c>
      <c r="F83" s="37">
        <f t="shared" si="32"/>
        <v>-458.39400000000001</v>
      </c>
      <c r="G83" s="37">
        <f t="shared" si="32"/>
        <v>-325.09100000000001</v>
      </c>
      <c r="H83" s="37">
        <f t="shared" si="32"/>
        <v>-242.60300000000001</v>
      </c>
      <c r="I83" s="33">
        <f t="shared" si="32"/>
        <v>-502.827</v>
      </c>
      <c r="J83" s="33">
        <f t="shared" si="32"/>
        <v>-373.16800000000001</v>
      </c>
      <c r="K83" s="33">
        <f t="shared" si="32"/>
        <v>-347.73899999999998</v>
      </c>
      <c r="L83" s="37">
        <f t="shared" si="32"/>
        <v>-211.482</v>
      </c>
      <c r="M83" s="33">
        <f t="shared" si="32"/>
        <v>-281.20800000000003</v>
      </c>
      <c r="N83" s="33">
        <f t="shared" si="32"/>
        <v>-302.45800000000003</v>
      </c>
      <c r="O83" s="33">
        <f t="shared" si="32"/>
        <v>-240.20599999999999</v>
      </c>
      <c r="P83" s="33">
        <f t="shared" si="32"/>
        <v>-151.929</v>
      </c>
      <c r="Q83" s="33">
        <f t="shared" si="32"/>
        <v>-211.089</v>
      </c>
      <c r="R83" s="33">
        <f t="shared" si="32"/>
        <v>-217.43</v>
      </c>
      <c r="S83" s="33">
        <f t="shared" si="32"/>
        <v>-217.054</v>
      </c>
      <c r="T83" s="33">
        <f t="shared" si="32"/>
        <v>-130.125</v>
      </c>
      <c r="U83" s="33">
        <f t="shared" si="32"/>
        <v>-222.541</v>
      </c>
      <c r="V83" s="33">
        <f t="shared" si="32"/>
        <v>-262.02800000000002</v>
      </c>
      <c r="W83" s="33">
        <f t="shared" si="32"/>
        <v>-191.464</v>
      </c>
      <c r="X83" s="33">
        <f t="shared" si="32"/>
        <v>-129.22900000000001</v>
      </c>
      <c r="Y83" s="33">
        <f t="shared" si="32"/>
        <v>-216.80199999999999</v>
      </c>
      <c r="Z83" s="33">
        <f t="shared" si="32"/>
        <v>-193.77</v>
      </c>
      <c r="AA83" s="33">
        <f t="shared" si="32"/>
        <v>-153.792</v>
      </c>
      <c r="AB83" s="33">
        <f t="shared" si="32"/>
        <v>-90.7</v>
      </c>
      <c r="AC83" s="33">
        <f t="shared" si="32"/>
        <v>-155.9</v>
      </c>
    </row>
    <row r="84" spans="2:33" x14ac:dyDescent="0.25">
      <c r="B84" s="21" t="s">
        <v>245</v>
      </c>
      <c r="C84" s="51">
        <f t="shared" si="32"/>
        <v>-56.436</v>
      </c>
      <c r="D84" s="37">
        <f t="shared" si="32"/>
        <v>-46.853000000000002</v>
      </c>
      <c r="E84" s="37">
        <f t="shared" si="32"/>
        <v>-96.043000000000006</v>
      </c>
      <c r="F84" s="37">
        <f t="shared" si="32"/>
        <v>-58.591999999999999</v>
      </c>
      <c r="G84" s="37">
        <f t="shared" si="32"/>
        <v>-52.927999999999997</v>
      </c>
      <c r="H84" s="37">
        <f t="shared" si="32"/>
        <v>-56.866999999999997</v>
      </c>
      <c r="I84" s="33">
        <f t="shared" si="32"/>
        <v>-58.453000000000003</v>
      </c>
      <c r="J84" s="33">
        <f t="shared" si="32"/>
        <v>-43.72</v>
      </c>
      <c r="K84" s="33">
        <f t="shared" si="32"/>
        <v>-42.064999999999998</v>
      </c>
      <c r="L84" s="37">
        <f t="shared" si="32"/>
        <v>-45.048999999999999</v>
      </c>
      <c r="M84" s="33">
        <f t="shared" si="32"/>
        <v>-12.568</v>
      </c>
      <c r="N84" s="33">
        <f t="shared" si="32"/>
        <v>-18.353999999999999</v>
      </c>
      <c r="O84" s="33">
        <f t="shared" si="32"/>
        <v>-23.161999999999999</v>
      </c>
      <c r="P84" s="33">
        <f t="shared" si="32"/>
        <v>-19.050999999999998</v>
      </c>
      <c r="Q84" s="33">
        <f t="shared" si="32"/>
        <v>-16.602</v>
      </c>
      <c r="R84" s="33">
        <f t="shared" si="32"/>
        <v>-15.462</v>
      </c>
      <c r="S84" s="33">
        <f t="shared" si="32"/>
        <v>-18.445</v>
      </c>
      <c r="T84" s="33">
        <f t="shared" si="32"/>
        <v>-20.294</v>
      </c>
      <c r="U84" s="33">
        <f t="shared" si="32"/>
        <v>-33.451999999999998</v>
      </c>
      <c r="V84" s="33">
        <f t="shared" si="32"/>
        <v>-19.693000000000001</v>
      </c>
      <c r="W84" s="33">
        <f t="shared" si="32"/>
        <v>-14.451000000000001</v>
      </c>
      <c r="X84" s="33">
        <f t="shared" si="32"/>
        <v>-15.452999999999999</v>
      </c>
      <c r="Y84" s="33">
        <f t="shared" si="32"/>
        <v>0</v>
      </c>
      <c r="Z84" s="33">
        <f t="shared" si="32"/>
        <v>0</v>
      </c>
      <c r="AA84" s="33">
        <f t="shared" si="32"/>
        <v>0</v>
      </c>
      <c r="AB84" s="33">
        <f t="shared" si="32"/>
        <v>0</v>
      </c>
      <c r="AC84" s="33">
        <f t="shared" si="32"/>
        <v>0</v>
      </c>
    </row>
    <row r="85" spans="2:33" x14ac:dyDescent="0.25">
      <c r="B85" s="81" t="s">
        <v>246</v>
      </c>
      <c r="C85" s="51">
        <f t="shared" si="32"/>
        <v>-1.546</v>
      </c>
      <c r="D85" s="37">
        <f t="shared" si="32"/>
        <v>-9.2520000000000007</v>
      </c>
      <c r="E85" s="37">
        <f t="shared" si="32"/>
        <v>-42.695999999999998</v>
      </c>
      <c r="F85" s="37">
        <f t="shared" si="32"/>
        <v>-41.344999999999999</v>
      </c>
      <c r="G85" s="37">
        <f t="shared" si="32"/>
        <v>-23.896999999999998</v>
      </c>
      <c r="H85" s="37">
        <f t="shared" si="32"/>
        <v>-27.652000000000001</v>
      </c>
      <c r="I85" s="33">
        <f t="shared" si="32"/>
        <v>-93.323999999999998</v>
      </c>
      <c r="J85" s="33">
        <f t="shared" si="32"/>
        <v>-65.248000000000005</v>
      </c>
      <c r="K85" s="33">
        <f t="shared" si="32"/>
        <v>-49.209000000000003</v>
      </c>
      <c r="L85" s="37">
        <f t="shared" si="32"/>
        <v>-50.122</v>
      </c>
      <c r="M85" s="33">
        <f t="shared" si="32"/>
        <v>-56.896999999999998</v>
      </c>
      <c r="N85" s="33">
        <f t="shared" si="32"/>
        <v>-38.216000000000001</v>
      </c>
      <c r="O85" s="33">
        <f t="shared" si="32"/>
        <v>-24.417000000000002</v>
      </c>
      <c r="P85" s="33">
        <f t="shared" si="32"/>
        <v>-19.855</v>
      </c>
      <c r="Q85" s="33">
        <f t="shared" si="32"/>
        <v>-34.896000000000001</v>
      </c>
      <c r="R85" s="33">
        <f t="shared" si="32"/>
        <v>-24.872</v>
      </c>
      <c r="S85" s="33">
        <f t="shared" si="32"/>
        <v>-5.9779999999999998</v>
      </c>
      <c r="T85" s="33">
        <f t="shared" si="32"/>
        <v>-5.718</v>
      </c>
      <c r="U85" s="33">
        <f t="shared" si="32"/>
        <v>-24.643999999999998</v>
      </c>
      <c r="V85" s="33">
        <f t="shared" si="32"/>
        <v>-17.704999999999998</v>
      </c>
      <c r="W85" s="33">
        <f t="shared" si="32"/>
        <v>-17.779</v>
      </c>
      <c r="X85" s="33">
        <f t="shared" si="32"/>
        <v>-11.702999999999999</v>
      </c>
      <c r="Y85" s="33">
        <f t="shared" si="32"/>
        <v>-15.555999999999999</v>
      </c>
      <c r="Z85" s="33">
        <f t="shared" si="32"/>
        <v>-16.754000000000001</v>
      </c>
      <c r="AA85" s="33">
        <f t="shared" si="32"/>
        <v>-7.9619999999999997</v>
      </c>
      <c r="AB85" s="33">
        <f t="shared" si="32"/>
        <v>-9.4</v>
      </c>
      <c r="AC85" s="33">
        <f t="shared" si="32"/>
        <v>-14.9</v>
      </c>
    </row>
    <row r="86" spans="2:33" x14ac:dyDescent="0.25">
      <c r="B86" s="82" t="s">
        <v>247</v>
      </c>
      <c r="C86" s="83">
        <f t="shared" si="32"/>
        <v>-309.23200000000003</v>
      </c>
      <c r="D86" s="84">
        <f t="shared" si="32"/>
        <v>-321.23200000000003</v>
      </c>
      <c r="E86" s="84">
        <f t="shared" si="32"/>
        <v>-372.40499999999997</v>
      </c>
      <c r="F86" s="84">
        <f t="shared" si="32"/>
        <v>-360.952</v>
      </c>
      <c r="G86" s="84">
        <f t="shared" si="32"/>
        <v>-301.18200000000002</v>
      </c>
      <c r="H86" s="84">
        <f t="shared" si="32"/>
        <v>-349.58100000000002</v>
      </c>
      <c r="I86" s="82">
        <f t="shared" si="32"/>
        <v>-354.101</v>
      </c>
      <c r="J86" s="82">
        <f t="shared" si="32"/>
        <v>-350.66199999999998</v>
      </c>
      <c r="K86" s="82">
        <f t="shared" si="32"/>
        <v>-333.43400000000003</v>
      </c>
      <c r="L86" s="84">
        <f t="shared" si="32"/>
        <v>-322.97699999999998</v>
      </c>
      <c r="M86" s="82">
        <f t="shared" si="32"/>
        <v>-408.43599999999998</v>
      </c>
      <c r="N86" s="82">
        <f t="shared" si="32"/>
        <v>-363.51799999999997</v>
      </c>
      <c r="O86" s="82">
        <f t="shared" si="32"/>
        <v>-302.72800000000001</v>
      </c>
      <c r="P86" s="82">
        <f t="shared" si="32"/>
        <v>-271.637</v>
      </c>
      <c r="Q86" s="82">
        <f t="shared" si="32"/>
        <v>-345.73599999999999</v>
      </c>
      <c r="R86" s="82">
        <f t="shared" si="32"/>
        <v>-308.3</v>
      </c>
      <c r="S86" s="82">
        <f t="shared" si="32"/>
        <v>-254.43899999999999</v>
      </c>
      <c r="T86" s="82">
        <f t="shared" si="32"/>
        <v>-223.41300000000001</v>
      </c>
      <c r="U86" s="82">
        <f t="shared" si="32"/>
        <v>-290.64</v>
      </c>
      <c r="V86" s="82">
        <f t="shared" si="32"/>
        <v>-260.74299999999999</v>
      </c>
      <c r="W86" s="82">
        <f t="shared" si="32"/>
        <v>-194.75300000000001</v>
      </c>
      <c r="X86" s="82">
        <f t="shared" si="32"/>
        <v>-198.53399999999999</v>
      </c>
      <c r="Y86" s="82">
        <f t="shared" si="32"/>
        <v>-236.136</v>
      </c>
      <c r="Z86" s="82">
        <f t="shared" si="32"/>
        <v>-225.57499999999999</v>
      </c>
      <c r="AA86" s="82">
        <f t="shared" si="32"/>
        <v>-184.04900000000001</v>
      </c>
      <c r="AB86" s="82">
        <f t="shared" si="32"/>
        <v>-190.3</v>
      </c>
      <c r="AC86" s="82">
        <f t="shared" si="32"/>
        <v>-199.6</v>
      </c>
    </row>
    <row r="87" spans="2:33" x14ac:dyDescent="0.25">
      <c r="B87" s="38" t="s">
        <v>18</v>
      </c>
      <c r="C87" s="62">
        <f t="shared" ref="C87" si="33">SUM(C79:C86)</f>
        <v>2716.1451030999997</v>
      </c>
      <c r="D87" s="40">
        <f t="shared" ref="D87:K87" si="34">SUM(D79:D86)</f>
        <v>2850.2189999999991</v>
      </c>
      <c r="E87" s="40">
        <f t="shared" si="34"/>
        <v>2871.6989635999998</v>
      </c>
      <c r="F87" s="40">
        <f t="shared" si="34"/>
        <v>2942.2764447999998</v>
      </c>
      <c r="G87" s="40">
        <f t="shared" si="34"/>
        <v>2849.6312048</v>
      </c>
      <c r="H87" s="40">
        <f t="shared" si="34"/>
        <v>2859.2511562000004</v>
      </c>
      <c r="I87" s="85">
        <f t="shared" si="34"/>
        <v>2766.5193893999999</v>
      </c>
      <c r="J87" s="85">
        <f t="shared" si="34"/>
        <v>2626.1870995999998</v>
      </c>
      <c r="K87" s="85">
        <f t="shared" si="34"/>
        <v>2424.4556560999995</v>
      </c>
      <c r="L87" s="40">
        <f>SUM(L79:L86)</f>
        <v>2363.7063956000006</v>
      </c>
      <c r="M87" s="85">
        <f>SUM(M79:M86)</f>
        <v>2298.0936116999997</v>
      </c>
      <c r="N87" s="86">
        <f>SUM(N79:N86)</f>
        <v>2192.6002284000001</v>
      </c>
      <c r="O87" s="86">
        <f t="shared" ref="O87:AC87" si="35">SUM(O79:O86)</f>
        <v>2334.9630668</v>
      </c>
      <c r="P87" s="86">
        <f t="shared" si="35"/>
        <v>2260.5655528999996</v>
      </c>
      <c r="Q87" s="86">
        <f t="shared" si="35"/>
        <v>2261.1370000000002</v>
      </c>
      <c r="R87" s="86">
        <f t="shared" si="35"/>
        <v>2091.9440000000004</v>
      </c>
      <c r="S87" s="86">
        <f t="shared" si="35"/>
        <v>2057.5479999999993</v>
      </c>
      <c r="T87" s="86">
        <f t="shared" si="35"/>
        <v>2016.4870000000005</v>
      </c>
      <c r="U87" s="86">
        <f t="shared" si="35"/>
        <v>2054.7939999999999</v>
      </c>
      <c r="V87" s="86">
        <f t="shared" si="35"/>
        <v>2033.9819999999995</v>
      </c>
      <c r="W87" s="86">
        <f t="shared" si="35"/>
        <v>1976.3509999999999</v>
      </c>
      <c r="X87" s="86">
        <f t="shared" si="35"/>
        <v>1652.8929999999996</v>
      </c>
      <c r="Y87" s="86">
        <f t="shared" si="35"/>
        <v>1683.2869999999996</v>
      </c>
      <c r="Z87" s="86">
        <f t="shared" si="35"/>
        <v>1529.1000000000004</v>
      </c>
      <c r="AA87" s="86">
        <f t="shared" si="35"/>
        <v>1422.1280000000002</v>
      </c>
      <c r="AB87" s="86">
        <f t="shared" si="35"/>
        <v>1370.4</v>
      </c>
      <c r="AC87" s="86">
        <f t="shared" si="35"/>
        <v>1325.6</v>
      </c>
      <c r="AD87" s="79"/>
      <c r="AE87" s="79"/>
      <c r="AF87" s="79"/>
      <c r="AG87" s="7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55DA-45AB-4C92-A95F-E20E25DD0E28}">
  <sheetPr>
    <tabColor rgb="FF92D050"/>
  </sheetPr>
  <dimension ref="B1:AK112"/>
  <sheetViews>
    <sheetView showGridLines="0" topLeftCell="A76" zoomScale="90" zoomScaleNormal="90" workbookViewId="0">
      <selection activeCell="C43" sqref="C43:C112"/>
    </sheetView>
  </sheetViews>
  <sheetFormatPr defaultColWidth="9.140625" defaultRowHeight="15" x14ac:dyDescent="0.25"/>
  <cols>
    <col min="1" max="1" width="9.140625" style="2"/>
    <col min="2" max="2" width="80.42578125" style="2" bestFit="1" customWidth="1"/>
    <col min="3" max="37" width="14.85546875" style="2" customWidth="1"/>
    <col min="38" max="16384" width="9.140625" style="2"/>
  </cols>
  <sheetData>
    <row r="1" spans="2:36" x14ac:dyDescent="0.25">
      <c r="B1" s="17" t="s">
        <v>268</v>
      </c>
      <c r="H1" s="17"/>
      <c r="I1" s="17"/>
      <c r="J1" s="17"/>
      <c r="N1" s="17"/>
      <c r="O1" s="17"/>
      <c r="P1" s="17"/>
    </row>
    <row r="3" spans="2:36" x14ac:dyDescent="0.25">
      <c r="B3" s="74" t="s">
        <v>269</v>
      </c>
      <c r="C3" s="130" t="s">
        <v>325</v>
      </c>
      <c r="D3" s="20" t="s">
        <v>323</v>
      </c>
      <c r="E3" s="20" t="s">
        <v>322</v>
      </c>
      <c r="F3" s="20" t="s">
        <v>87</v>
      </c>
      <c r="G3" s="20" t="s">
        <v>88</v>
      </c>
      <c r="H3" s="20" t="s">
        <v>89</v>
      </c>
      <c r="I3" s="20" t="s">
        <v>173</v>
      </c>
      <c r="J3" s="20" t="s">
        <v>90</v>
      </c>
      <c r="K3" s="20" t="s">
        <v>91</v>
      </c>
      <c r="L3" s="20" t="s">
        <v>92</v>
      </c>
      <c r="M3" s="20" t="s">
        <v>93</v>
      </c>
      <c r="N3" s="20" t="s">
        <v>177</v>
      </c>
      <c r="O3" s="20" t="s">
        <v>94</v>
      </c>
      <c r="P3" s="20" t="s">
        <v>95</v>
      </c>
      <c r="Q3" s="20" t="s">
        <v>96</v>
      </c>
      <c r="R3" s="20" t="s">
        <v>97</v>
      </c>
      <c r="S3" s="20" t="s">
        <v>98</v>
      </c>
      <c r="T3" s="20" t="s">
        <v>99</v>
      </c>
      <c r="U3" s="20" t="s">
        <v>100</v>
      </c>
      <c r="V3" s="20" t="s">
        <v>101</v>
      </c>
      <c r="W3" s="20" t="s">
        <v>102</v>
      </c>
      <c r="X3" s="20" t="s">
        <v>103</v>
      </c>
      <c r="Y3" s="20" t="s">
        <v>104</v>
      </c>
      <c r="Z3" s="20" t="s">
        <v>105</v>
      </c>
      <c r="AA3" s="20" t="s">
        <v>106</v>
      </c>
      <c r="AB3" s="20" t="s">
        <v>107</v>
      </c>
      <c r="AC3" s="20" t="s">
        <v>108</v>
      </c>
      <c r="AD3" s="20" t="s">
        <v>109</v>
      </c>
      <c r="AE3" s="20" t="s">
        <v>110</v>
      </c>
      <c r="AF3" s="20" t="s">
        <v>111</v>
      </c>
      <c r="AG3" s="20" t="s">
        <v>112</v>
      </c>
      <c r="AH3" s="20" t="s">
        <v>113</v>
      </c>
      <c r="AI3" s="20" t="s">
        <v>114</v>
      </c>
      <c r="AJ3" s="20" t="s">
        <v>115</v>
      </c>
    </row>
    <row r="4" spans="2:36" x14ac:dyDescent="0.25">
      <c r="B4" s="87" t="s">
        <v>270</v>
      </c>
      <c r="C4" s="36"/>
    </row>
    <row r="5" spans="2:36" x14ac:dyDescent="0.25">
      <c r="B5" s="21" t="s">
        <v>271</v>
      </c>
      <c r="C5" s="64">
        <v>-21.152000000000001</v>
      </c>
      <c r="D5" s="21">
        <v>293.06799999999998</v>
      </c>
      <c r="E5" s="21">
        <v>47.273999999999972</v>
      </c>
      <c r="F5" s="21">
        <v>114.726</v>
      </c>
      <c r="G5" s="21">
        <v>142.56300000000002</v>
      </c>
      <c r="H5" s="21">
        <v>-11.494999999999999</v>
      </c>
      <c r="I5" s="21">
        <v>430.428</v>
      </c>
      <c r="J5" s="21">
        <v>66.240999999999985</v>
      </c>
      <c r="K5" s="21">
        <v>128.20100000000002</v>
      </c>
      <c r="L5" s="21">
        <v>180.38499999999999</v>
      </c>
      <c r="M5" s="21">
        <v>55.600999999999999</v>
      </c>
      <c r="N5" s="21">
        <f>O5+P5+Q5+R5</f>
        <v>381.67200000000003</v>
      </c>
      <c r="O5" s="21">
        <v>58.963999999999999</v>
      </c>
      <c r="P5" s="21">
        <v>140.31400000000002</v>
      </c>
      <c r="Q5" s="21">
        <v>160.50900000000001</v>
      </c>
      <c r="R5" s="21">
        <v>21.885000000000002</v>
      </c>
      <c r="S5" s="21">
        <f>T5+U5+V5+W5</f>
        <v>337.08200000000005</v>
      </c>
      <c r="T5" s="21">
        <v>64.8</v>
      </c>
      <c r="U5" s="21">
        <v>133.30000000000001</v>
      </c>
      <c r="V5" s="21">
        <v>136.5</v>
      </c>
      <c r="W5" s="21">
        <v>2.4820000000000011</v>
      </c>
      <c r="X5" s="21">
        <v>260.34199999999998</v>
      </c>
      <c r="Y5" s="21">
        <v>58.9</v>
      </c>
      <c r="Z5" s="21">
        <v>109.3</v>
      </c>
      <c r="AA5" s="21">
        <v>95.3</v>
      </c>
      <c r="AB5" s="21">
        <v>-6.5890000000000004</v>
      </c>
      <c r="AC5" s="21">
        <f>AD5+AE5+AF5+AG5</f>
        <v>212.16900000000001</v>
      </c>
      <c r="AD5" s="21">
        <v>47.5</v>
      </c>
      <c r="AE5" s="21">
        <v>86</v>
      </c>
      <c r="AF5" s="21">
        <v>76.5</v>
      </c>
      <c r="AG5" s="21">
        <v>2.1690000000000009</v>
      </c>
      <c r="AH5" s="21">
        <v>193.71799999999999</v>
      </c>
      <c r="AI5" s="21">
        <v>43.4</v>
      </c>
      <c r="AJ5" s="21">
        <v>81</v>
      </c>
    </row>
    <row r="6" spans="2:36" x14ac:dyDescent="0.25">
      <c r="B6" s="21" t="s">
        <v>272</v>
      </c>
      <c r="C6" s="64">
        <v>34.536000000000001</v>
      </c>
      <c r="D6" s="21">
        <v>152.197</v>
      </c>
      <c r="E6" s="21">
        <v>22.793000000000006</v>
      </c>
      <c r="F6" s="21">
        <v>59.203999999999994</v>
      </c>
      <c r="G6" s="21">
        <v>15.350000000000001</v>
      </c>
      <c r="H6" s="21">
        <v>54.85</v>
      </c>
      <c r="I6" s="21">
        <v>105.03100000000001</v>
      </c>
      <c r="J6" s="21">
        <v>1.5870000000000033</v>
      </c>
      <c r="K6" s="21">
        <v>31.725000000000009</v>
      </c>
      <c r="L6" s="21">
        <v>36.921999999999997</v>
      </c>
      <c r="M6" s="21">
        <v>34.796999999999997</v>
      </c>
      <c r="N6" s="21">
        <f>O6+P6+Q6+R6</f>
        <v>122.673</v>
      </c>
      <c r="O6" s="21">
        <v>31.864000000000004</v>
      </c>
      <c r="P6" s="21">
        <v>41.488999999999997</v>
      </c>
      <c r="Q6" s="21">
        <v>20.277000000000001</v>
      </c>
      <c r="R6" s="21">
        <v>29.042999999999999</v>
      </c>
      <c r="S6" s="21">
        <f>T6+U6+V6+W6</f>
        <v>88.515000000000001</v>
      </c>
      <c r="T6" s="21">
        <v>34.799999999999997</v>
      </c>
      <c r="U6" s="21">
        <v>12.7</v>
      </c>
      <c r="V6" s="21">
        <v>24.8</v>
      </c>
      <c r="W6" s="21">
        <v>16.215</v>
      </c>
      <c r="X6" s="21">
        <v>89.736999999999995</v>
      </c>
      <c r="Y6" s="21">
        <v>36.1</v>
      </c>
      <c r="Z6" s="21">
        <v>20.100000000000001</v>
      </c>
      <c r="AA6" s="21">
        <v>19.8</v>
      </c>
      <c r="AB6" s="21">
        <v>17.063999999999997</v>
      </c>
      <c r="AC6" s="21">
        <f t="shared" ref="AC6:AC11" si="0">AD6+AE6+AF6+AG6</f>
        <v>38.895999999999987</v>
      </c>
      <c r="AD6" s="21">
        <v>5.4</v>
      </c>
      <c r="AE6" s="21">
        <v>5.4</v>
      </c>
      <c r="AF6" s="21">
        <v>13.5</v>
      </c>
      <c r="AG6" s="21">
        <v>14.595999999999986</v>
      </c>
      <c r="AH6" s="21">
        <v>23.763999999999996</v>
      </c>
      <c r="AI6" s="21">
        <v>5.9</v>
      </c>
      <c r="AJ6" s="21">
        <v>11.5</v>
      </c>
    </row>
    <row r="7" spans="2:36" x14ac:dyDescent="0.25">
      <c r="B7" s="21" t="s">
        <v>273</v>
      </c>
      <c r="C7" s="64">
        <v>0.81200000000000006</v>
      </c>
      <c r="D7" s="21">
        <v>4.2450000000000001</v>
      </c>
      <c r="E7" s="21">
        <v>3.9470000000000001</v>
      </c>
      <c r="F7" s="21">
        <v>-0.11899999999999999</v>
      </c>
      <c r="G7" s="21">
        <v>0.18999999999999997</v>
      </c>
      <c r="H7" s="21">
        <v>0.22700000000000001</v>
      </c>
      <c r="I7" s="21">
        <v>0.80800000000000005</v>
      </c>
      <c r="J7" s="21">
        <v>0.2390000000000001</v>
      </c>
      <c r="K7" s="21">
        <v>0.20399999999999996</v>
      </c>
      <c r="L7" s="21">
        <v>0.23899999999999999</v>
      </c>
      <c r="M7" s="21">
        <v>0.126</v>
      </c>
      <c r="N7" s="21">
        <f>O7+P7+Q7+R7</f>
        <v>0.47</v>
      </c>
      <c r="O7" s="21">
        <v>0.18999999999999995</v>
      </c>
      <c r="P7" s="21">
        <v>5.400000000000002E-2</v>
      </c>
      <c r="Q7" s="21">
        <v>0.16400000000000001</v>
      </c>
      <c r="R7" s="21">
        <v>6.2E-2</v>
      </c>
      <c r="S7" s="21">
        <f>T7+U7+V7+W7</f>
        <v>2.6440000000000001</v>
      </c>
      <c r="T7" s="21">
        <v>2</v>
      </c>
      <c r="U7" s="21">
        <v>0.4</v>
      </c>
      <c r="V7" s="21">
        <v>0.2</v>
      </c>
      <c r="W7" s="21">
        <v>4.3999999999999997E-2</v>
      </c>
      <c r="X7" s="21">
        <v>0.81599999999999995</v>
      </c>
      <c r="Y7" s="21">
        <v>0.1</v>
      </c>
      <c r="Z7" s="21">
        <v>0.2</v>
      </c>
      <c r="AA7" s="21">
        <v>0.3</v>
      </c>
      <c r="AB7" s="21">
        <v>0.30599999999999999</v>
      </c>
      <c r="AC7" s="21">
        <f t="shared" si="0"/>
        <v>0.77100000000000013</v>
      </c>
      <c r="AD7" s="21">
        <v>0.4</v>
      </c>
      <c r="AE7" s="21">
        <v>0</v>
      </c>
      <c r="AF7" s="21">
        <v>0.2</v>
      </c>
      <c r="AG7" s="21">
        <v>0.17100000000000001</v>
      </c>
      <c r="AH7" s="21">
        <v>0.253</v>
      </c>
      <c r="AI7" s="21">
        <v>-0.1</v>
      </c>
      <c r="AJ7" s="21">
        <v>0.1</v>
      </c>
    </row>
    <row r="8" spans="2:36" x14ac:dyDescent="0.25">
      <c r="B8" s="21" t="s">
        <v>274</v>
      </c>
      <c r="C8" s="64">
        <v>-12.656000000000001</v>
      </c>
      <c r="D8" s="21">
        <v>-56.832000000000001</v>
      </c>
      <c r="E8" s="21">
        <v>-17.542000000000002</v>
      </c>
      <c r="F8" s="21">
        <v>-16.399000000000001</v>
      </c>
      <c r="G8" s="21">
        <v>-12.807999999999998</v>
      </c>
      <c r="H8" s="21">
        <v>-10.083</v>
      </c>
      <c r="I8" s="21">
        <v>-23.527999999999999</v>
      </c>
      <c r="J8" s="21">
        <v>-10.010999999999999</v>
      </c>
      <c r="K8" s="21">
        <v>-5.7879999999999994</v>
      </c>
      <c r="L8" s="21">
        <v>-4.1020000000000003</v>
      </c>
      <c r="M8" s="21">
        <v>-3.6269999999999998</v>
      </c>
      <c r="N8" s="21">
        <f t="shared" ref="N8:N11" si="1">O8+P8+Q8+R8</f>
        <v>-13.893000000000001</v>
      </c>
      <c r="O8" s="21">
        <v>-3.2880000000000003</v>
      </c>
      <c r="P8" s="21">
        <v>-3.9030000000000005</v>
      </c>
      <c r="Q8" s="21">
        <v>-3.5739999999999998</v>
      </c>
      <c r="R8" s="21">
        <v>-3.1280000000000001</v>
      </c>
      <c r="S8" s="21">
        <f t="shared" ref="S8:S11" si="2">T8+U8+V8+W8</f>
        <v>-19.146999999999998</v>
      </c>
      <c r="T8" s="21">
        <v>-4.5999999999999996</v>
      </c>
      <c r="U8" s="21">
        <v>-4.2</v>
      </c>
      <c r="V8" s="21">
        <v>-5.0999999999999996</v>
      </c>
      <c r="W8" s="21">
        <v>-5.2469999999999999</v>
      </c>
      <c r="X8" s="21">
        <v>-22.434999999999999</v>
      </c>
      <c r="Y8" s="21">
        <v>-6</v>
      </c>
      <c r="Z8" s="21">
        <v>-5.9</v>
      </c>
      <c r="AA8" s="21">
        <v>-5.6</v>
      </c>
      <c r="AB8" s="21">
        <v>-4.9369999999999994</v>
      </c>
      <c r="AC8" s="21">
        <f t="shared" si="0"/>
        <v>-10.599</v>
      </c>
      <c r="AD8" s="21">
        <v>-2.7</v>
      </c>
      <c r="AE8" s="21">
        <v>-3.5</v>
      </c>
      <c r="AF8" s="21">
        <v>-2.6</v>
      </c>
      <c r="AG8" s="21">
        <v>-1.7989999999999999</v>
      </c>
      <c r="AH8" s="21">
        <v>-7.7009999999999996</v>
      </c>
      <c r="AI8" s="21">
        <v>-1.9</v>
      </c>
      <c r="AJ8" s="21">
        <v>-2.1</v>
      </c>
    </row>
    <row r="9" spans="2:36" x14ac:dyDescent="0.25">
      <c r="B9" s="21" t="s">
        <v>275</v>
      </c>
      <c r="C9" s="64">
        <v>25.988</v>
      </c>
      <c r="D9" s="21">
        <v>38.764000000000003</v>
      </c>
      <c r="E9" s="21">
        <v>8.6720000000000041</v>
      </c>
      <c r="F9" s="21">
        <v>4.3609999999999971</v>
      </c>
      <c r="G9" s="21">
        <v>24.688000000000002</v>
      </c>
      <c r="H9" s="21">
        <v>1.0429999999999999</v>
      </c>
      <c r="I9" s="21">
        <v>24.553000000000001</v>
      </c>
      <c r="J9" s="21">
        <v>3.6509999999999998</v>
      </c>
      <c r="K9" s="21">
        <v>14.690000000000001</v>
      </c>
      <c r="L9" s="21">
        <v>0.19799999999999951</v>
      </c>
      <c r="M9" s="21">
        <v>6.0140000000000002</v>
      </c>
      <c r="N9" s="21">
        <f t="shared" si="1"/>
        <v>31.593</v>
      </c>
      <c r="O9" s="21">
        <v>7.9999999999998295E-2</v>
      </c>
      <c r="P9" s="21">
        <v>0.23500000000000298</v>
      </c>
      <c r="Q9" s="21">
        <v>31.277999999999999</v>
      </c>
      <c r="R9" s="21">
        <v>0</v>
      </c>
      <c r="S9" s="21">
        <f t="shared" si="2"/>
        <v>23.364000000000001</v>
      </c>
      <c r="T9" s="21">
        <v>-0.8</v>
      </c>
      <c r="U9" s="21">
        <v>0</v>
      </c>
      <c r="V9" s="21">
        <v>18.8</v>
      </c>
      <c r="W9" s="21">
        <v>5.3639999999999999</v>
      </c>
      <c r="X9" s="21">
        <v>18.850999999999999</v>
      </c>
      <c r="Y9" s="21">
        <v>0.9</v>
      </c>
      <c r="Z9" s="21">
        <v>0.1</v>
      </c>
      <c r="AA9" s="21">
        <v>6.8</v>
      </c>
      <c r="AB9" s="21">
        <v>11.087</v>
      </c>
      <c r="AC9" s="21">
        <f t="shared" si="0"/>
        <v>12.163</v>
      </c>
      <c r="AD9" s="21">
        <v>0.3</v>
      </c>
      <c r="AE9" s="21">
        <v>0</v>
      </c>
      <c r="AF9" s="21">
        <v>2</v>
      </c>
      <c r="AG9" s="21">
        <v>9.8629999999999995</v>
      </c>
      <c r="AH9" s="21">
        <v>10.751999999999999</v>
      </c>
      <c r="AI9" s="21">
        <v>0.6</v>
      </c>
      <c r="AJ9" s="21">
        <v>0.4</v>
      </c>
    </row>
    <row r="10" spans="2:36" x14ac:dyDescent="0.25">
      <c r="B10" s="21" t="s">
        <v>276</v>
      </c>
      <c r="C10" s="64">
        <v>0</v>
      </c>
      <c r="D10" s="21">
        <v>1.2410000000000001</v>
      </c>
      <c r="E10" s="21">
        <v>5.600000000000005E-2</v>
      </c>
      <c r="F10" s="21">
        <v>0</v>
      </c>
      <c r="G10" s="21">
        <v>1.1850000000000001</v>
      </c>
      <c r="H10" s="21">
        <v>0</v>
      </c>
      <c r="I10" s="21">
        <v>0.375</v>
      </c>
      <c r="J10" s="21">
        <v>0.375</v>
      </c>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row>
    <row r="11" spans="2:36" x14ac:dyDescent="0.25">
      <c r="B11" s="23" t="s">
        <v>277</v>
      </c>
      <c r="C11" s="99">
        <v>-24.295999999999999</v>
      </c>
      <c r="D11" s="23">
        <v>-92.944000000000003</v>
      </c>
      <c r="E11" s="23">
        <v>-25.536000000000001</v>
      </c>
      <c r="F11" s="23">
        <v>-15.256</v>
      </c>
      <c r="G11" s="23">
        <v>-10.667000000000002</v>
      </c>
      <c r="H11" s="23">
        <v>-41.484999999999999</v>
      </c>
      <c r="I11" s="23">
        <v>-120.66800000000001</v>
      </c>
      <c r="J11" s="23">
        <v>-72.342000000000013</v>
      </c>
      <c r="K11" s="23">
        <v>-1.3100000000000023</v>
      </c>
      <c r="L11" s="23">
        <v>-13.738999999999997</v>
      </c>
      <c r="M11" s="23">
        <v>-33.277000000000001</v>
      </c>
      <c r="N11" s="23">
        <f t="shared" si="1"/>
        <v>-42.85199999999999</v>
      </c>
      <c r="O11" s="23">
        <v>-13.640999999999998</v>
      </c>
      <c r="P11" s="23">
        <v>-7.3509999999999991</v>
      </c>
      <c r="Q11" s="23">
        <v>-11.209</v>
      </c>
      <c r="R11" s="23">
        <v>-10.651</v>
      </c>
      <c r="S11" s="23">
        <f t="shared" si="2"/>
        <v>-48.86</v>
      </c>
      <c r="T11" s="23">
        <v>-27.8</v>
      </c>
      <c r="U11" s="23">
        <v>-4.7</v>
      </c>
      <c r="V11" s="23">
        <v>-5.3</v>
      </c>
      <c r="W11" s="23">
        <v>-11.06</v>
      </c>
      <c r="X11" s="23">
        <v>-40.503999999999998</v>
      </c>
      <c r="Y11" s="23">
        <v>-12</v>
      </c>
      <c r="Z11" s="23">
        <v>-11.3</v>
      </c>
      <c r="AA11" s="23">
        <v>-10.5</v>
      </c>
      <c r="AB11" s="23">
        <v>-6.6529999999999996</v>
      </c>
      <c r="AC11" s="23">
        <f t="shared" si="0"/>
        <v>-37.191000000000003</v>
      </c>
      <c r="AD11" s="23">
        <v>-10.5</v>
      </c>
      <c r="AE11" s="23">
        <v>-6.3</v>
      </c>
      <c r="AF11" s="23">
        <v>-8.1999999999999993</v>
      </c>
      <c r="AG11" s="23">
        <v>-12.190999999999999</v>
      </c>
      <c r="AH11" s="23">
        <v>-38.089299999999994</v>
      </c>
      <c r="AI11" s="23">
        <v>-4.8</v>
      </c>
      <c r="AJ11" s="23">
        <v>-8.9</v>
      </c>
    </row>
    <row r="12" spans="2:36" ht="30" x14ac:dyDescent="0.25">
      <c r="B12" s="88" t="s">
        <v>278</v>
      </c>
      <c r="C12" s="102">
        <f t="shared" ref="C12:M12" si="3">SUM(C5:C11)</f>
        <v>3.2319999999999993</v>
      </c>
      <c r="D12" s="26">
        <f t="shared" si="3"/>
        <v>339.73899999999998</v>
      </c>
      <c r="E12" s="26">
        <f t="shared" si="3"/>
        <v>39.663999999999973</v>
      </c>
      <c r="F12" s="26">
        <f t="shared" si="3"/>
        <v>146.517</v>
      </c>
      <c r="G12" s="26">
        <f t="shared" si="3"/>
        <v>160.501</v>
      </c>
      <c r="H12" s="26">
        <f t="shared" si="3"/>
        <v>-6.9429999999999978</v>
      </c>
      <c r="I12" s="26">
        <f t="shared" si="3"/>
        <v>416.99900000000002</v>
      </c>
      <c r="J12" s="26">
        <f t="shared" si="3"/>
        <v>-10.260000000000019</v>
      </c>
      <c r="K12" s="26">
        <f t="shared" si="3"/>
        <v>167.72200000000004</v>
      </c>
      <c r="L12" s="26">
        <f t="shared" si="3"/>
        <v>199.90299999999999</v>
      </c>
      <c r="M12" s="26">
        <f t="shared" si="3"/>
        <v>59.634</v>
      </c>
      <c r="N12" s="26">
        <f>SUM(N5:N11)</f>
        <v>479.66300000000001</v>
      </c>
      <c r="O12" s="26">
        <f>SUM(O5:O11)</f>
        <v>74.169000000000011</v>
      </c>
      <c r="P12" s="26">
        <f>SUM(P5:P11)</f>
        <v>170.83800000000005</v>
      </c>
      <c r="Q12" s="26">
        <f>SUM(Q5:Q11)</f>
        <v>197.44499999999996</v>
      </c>
      <c r="R12" s="26">
        <f t="shared" ref="R12:AJ12" si="4">SUM(R5:R11)</f>
        <v>37.210999999999999</v>
      </c>
      <c r="S12" s="26">
        <f t="shared" si="4"/>
        <v>383.59800000000001</v>
      </c>
      <c r="T12" s="26">
        <f t="shared" si="4"/>
        <v>68.400000000000006</v>
      </c>
      <c r="U12" s="26">
        <f t="shared" si="4"/>
        <v>137.50000000000003</v>
      </c>
      <c r="V12" s="26">
        <f t="shared" si="4"/>
        <v>169.9</v>
      </c>
      <c r="W12" s="26">
        <f t="shared" si="4"/>
        <v>7.7980000000000036</v>
      </c>
      <c r="X12" s="26">
        <v>306.8069999999999</v>
      </c>
      <c r="Y12" s="26">
        <f t="shared" si="4"/>
        <v>78</v>
      </c>
      <c r="Z12" s="26">
        <f t="shared" si="4"/>
        <v>112.49999999999999</v>
      </c>
      <c r="AA12" s="26">
        <f t="shared" si="4"/>
        <v>106.1</v>
      </c>
      <c r="AB12" s="26">
        <f t="shared" si="4"/>
        <v>10.277999999999999</v>
      </c>
      <c r="AC12" s="26">
        <f t="shared" si="4"/>
        <v>216.209</v>
      </c>
      <c r="AD12" s="26">
        <f t="shared" si="4"/>
        <v>40.399999999999991</v>
      </c>
      <c r="AE12" s="26">
        <f t="shared" si="4"/>
        <v>81.600000000000009</v>
      </c>
      <c r="AF12" s="26">
        <f t="shared" si="4"/>
        <v>81.400000000000006</v>
      </c>
      <c r="AG12" s="26">
        <f t="shared" si="4"/>
        <v>12.808999999999987</v>
      </c>
      <c r="AH12" s="26">
        <f t="shared" si="4"/>
        <v>182.69669999999996</v>
      </c>
      <c r="AI12" s="26">
        <f t="shared" si="4"/>
        <v>43.1</v>
      </c>
      <c r="AJ12" s="26">
        <f t="shared" si="4"/>
        <v>82</v>
      </c>
    </row>
    <row r="13" spans="2:36" x14ac:dyDescent="0.25">
      <c r="B13" s="88"/>
      <c r="C13" s="64"/>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row>
    <row r="14" spans="2:36" x14ac:dyDescent="0.25">
      <c r="B14" s="26" t="s">
        <v>279</v>
      </c>
      <c r="C14" s="64"/>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row>
    <row r="15" spans="2:36" x14ac:dyDescent="0.25">
      <c r="B15" s="21" t="s">
        <v>280</v>
      </c>
      <c r="C15" s="64">
        <v>-34.042000000000002</v>
      </c>
      <c r="D15" s="45">
        <v>163.51599999999999</v>
      </c>
      <c r="E15" s="45">
        <v>70.138999999999996</v>
      </c>
      <c r="F15" s="21">
        <v>62.148999999999994</v>
      </c>
      <c r="G15" s="21">
        <v>37.67</v>
      </c>
      <c r="H15" s="21">
        <v>-6.4420000000000002</v>
      </c>
      <c r="I15" s="21">
        <v>-88.034000000000006</v>
      </c>
      <c r="J15" s="21">
        <v>84.358999999999995</v>
      </c>
      <c r="K15" s="21">
        <v>-58.548000000000002</v>
      </c>
      <c r="L15" s="21">
        <v>-86.343999999999994</v>
      </c>
      <c r="M15" s="21">
        <v>-27.501000000000001</v>
      </c>
      <c r="N15" s="21">
        <f>O15+P15+Q15+R15</f>
        <v>-171.24099999999999</v>
      </c>
      <c r="O15" s="21">
        <v>-87.821000000000012</v>
      </c>
      <c r="P15" s="21">
        <v>-22.311</v>
      </c>
      <c r="Q15" s="21">
        <v>-32.64</v>
      </c>
      <c r="R15" s="21">
        <v>-28.469000000000001</v>
      </c>
      <c r="S15" s="21">
        <f>T15+U15+V15+W15</f>
        <v>-21.694000000000003</v>
      </c>
      <c r="T15" s="21">
        <v>-1.7</v>
      </c>
      <c r="U15" s="21">
        <v>46</v>
      </c>
      <c r="V15" s="21">
        <v>-26.9</v>
      </c>
      <c r="W15" s="21">
        <v>-39.094000000000001</v>
      </c>
      <c r="X15" s="21">
        <v>-4.8920000000000003</v>
      </c>
      <c r="Y15" s="21">
        <v>-13.4</v>
      </c>
      <c r="Z15" s="21">
        <v>35.799999999999997</v>
      </c>
      <c r="AA15" s="21">
        <v>2.5</v>
      </c>
      <c r="AB15" s="21">
        <v>-29.734999999999999</v>
      </c>
      <c r="AC15" s="21">
        <f>AD15+AE15+AF15+AG15</f>
        <v>-31.47</v>
      </c>
      <c r="AD15" s="21">
        <v>9.6999999999999993</v>
      </c>
      <c r="AE15" s="21">
        <v>12</v>
      </c>
      <c r="AF15" s="21">
        <v>5.7</v>
      </c>
      <c r="AG15" s="21">
        <v>-58.87</v>
      </c>
      <c r="AH15" s="21">
        <v>-45.097999999999999</v>
      </c>
      <c r="AI15" s="21">
        <v>3.5</v>
      </c>
      <c r="AJ15" s="21">
        <v>7</v>
      </c>
    </row>
    <row r="16" spans="2:36" x14ac:dyDescent="0.25">
      <c r="B16" s="21" t="s">
        <v>281</v>
      </c>
      <c r="C16" s="64">
        <v>-131.77000000000001</v>
      </c>
      <c r="D16" s="45">
        <v>19.686</v>
      </c>
      <c r="E16" s="45">
        <v>402.96699999999998</v>
      </c>
      <c r="F16" s="21">
        <v>-83.137</v>
      </c>
      <c r="G16" s="21">
        <v>-209.161</v>
      </c>
      <c r="H16" s="21">
        <v>-90.983000000000004</v>
      </c>
      <c r="I16" s="21">
        <v>13.962999999999999</v>
      </c>
      <c r="J16" s="21">
        <v>334.47800000000001</v>
      </c>
      <c r="K16" s="21">
        <v>31.581999999999994</v>
      </c>
      <c r="L16" s="21">
        <v>-167.73399999999998</v>
      </c>
      <c r="M16" s="21">
        <v>-184.363</v>
      </c>
      <c r="N16" s="21">
        <f t="shared" ref="N16:N17" si="5">O16+P16+Q16+R16</f>
        <v>-120.00299999999999</v>
      </c>
      <c r="O16" s="21">
        <v>237.64400000000001</v>
      </c>
      <c r="P16" s="21">
        <v>-38.428999999999974</v>
      </c>
      <c r="Q16" s="21">
        <v>-139.06700000000001</v>
      </c>
      <c r="R16" s="21">
        <v>-180.15100000000001</v>
      </c>
      <c r="S16" s="21">
        <f t="shared" ref="S16:S17" si="6">T16+U16+V16+W16</f>
        <v>23.653999999999996</v>
      </c>
      <c r="T16" s="21">
        <v>239.3</v>
      </c>
      <c r="U16" s="21">
        <v>25</v>
      </c>
      <c r="V16" s="21">
        <v>-102.8</v>
      </c>
      <c r="W16" s="21">
        <v>-137.846</v>
      </c>
      <c r="X16" s="21">
        <v>11.268000000000001</v>
      </c>
      <c r="Y16" s="21">
        <v>252.1</v>
      </c>
      <c r="Z16" s="21">
        <v>-14.3</v>
      </c>
      <c r="AA16" s="21">
        <v>-152.30000000000001</v>
      </c>
      <c r="AB16" s="21">
        <v>-74.245999999999995</v>
      </c>
      <c r="AC16" s="21">
        <f t="shared" ref="AC16:AC17" si="7">AD16+AE16+AF16+AG16</f>
        <v>-1.7639999999999958</v>
      </c>
      <c r="AD16" s="21">
        <v>143.9</v>
      </c>
      <c r="AE16" s="21">
        <v>25</v>
      </c>
      <c r="AF16" s="21">
        <v>-137.5</v>
      </c>
      <c r="AG16" s="21">
        <v>-33.164000000000001</v>
      </c>
      <c r="AH16" s="21">
        <v>-33.725999999999971</v>
      </c>
      <c r="AI16" s="21">
        <v>133.30000000000001</v>
      </c>
      <c r="AJ16" s="21">
        <v>8.8000000000000007</v>
      </c>
    </row>
    <row r="17" spans="2:36" x14ac:dyDescent="0.25">
      <c r="B17" s="23" t="s">
        <v>282</v>
      </c>
      <c r="C17" s="99">
        <v>79.745000000000005</v>
      </c>
      <c r="D17" s="100">
        <v>-20.118835701700007</v>
      </c>
      <c r="E17" s="100">
        <v>-257.58883570170002</v>
      </c>
      <c r="F17" s="23">
        <v>23.152999999999992</v>
      </c>
      <c r="G17" s="23">
        <v>168.37030913473302</v>
      </c>
      <c r="H17" s="23">
        <v>45.946690865266994</v>
      </c>
      <c r="I17" s="23">
        <v>16.783999999999999</v>
      </c>
      <c r="J17" s="23">
        <v>-315.19800000000004</v>
      </c>
      <c r="K17" s="23">
        <v>103.41100000000003</v>
      </c>
      <c r="L17" s="23">
        <v>91.836749620619997</v>
      </c>
      <c r="M17" s="23">
        <v>136.73425037938</v>
      </c>
      <c r="N17" s="23">
        <f t="shared" si="5"/>
        <v>31.092594881091998</v>
      </c>
      <c r="O17" s="23">
        <v>-131.943983547133</v>
      </c>
      <c r="P17" s="23">
        <v>-9.463483528187993</v>
      </c>
      <c r="Q17" s="23">
        <v>88.707061956412986</v>
      </c>
      <c r="R17" s="23">
        <v>83.793000000000006</v>
      </c>
      <c r="S17" s="23">
        <f t="shared" si="6"/>
        <v>76.66</v>
      </c>
      <c r="T17" s="23">
        <v>-122.5</v>
      </c>
      <c r="U17" s="23">
        <v>41.9</v>
      </c>
      <c r="V17" s="23">
        <v>73.599999999999994</v>
      </c>
      <c r="W17" s="23">
        <v>83.66</v>
      </c>
      <c r="X17" s="23">
        <v>-1.018</v>
      </c>
      <c r="Y17" s="23">
        <v>-162.6</v>
      </c>
      <c r="Z17" s="23">
        <v>7.6</v>
      </c>
      <c r="AA17" s="23">
        <v>121.6</v>
      </c>
      <c r="AB17" s="23">
        <v>32.347000000000001</v>
      </c>
      <c r="AC17" s="23">
        <f t="shared" si="7"/>
        <v>1.9240000000000066</v>
      </c>
      <c r="AD17" s="23">
        <v>-103.8</v>
      </c>
      <c r="AE17" s="23">
        <v>4.3</v>
      </c>
      <c r="AF17" s="23">
        <v>91.2</v>
      </c>
      <c r="AG17" s="23">
        <v>10.224000000000004</v>
      </c>
      <c r="AH17" s="23">
        <v>22.356999999999999</v>
      </c>
      <c r="AI17" s="23">
        <v>-85.3</v>
      </c>
      <c r="AJ17" s="23">
        <v>-3.6</v>
      </c>
    </row>
    <row r="18" spans="2:36" x14ac:dyDescent="0.25">
      <c r="B18" s="26" t="s">
        <v>283</v>
      </c>
      <c r="C18" s="102">
        <f t="shared" ref="C18:M18" si="8">SUM(C12:C17)</f>
        <v>-82.835000000000008</v>
      </c>
      <c r="D18" s="26">
        <f t="shared" si="8"/>
        <v>502.82216429830004</v>
      </c>
      <c r="E18" s="26">
        <f t="shared" si="8"/>
        <v>255.18116429829996</v>
      </c>
      <c r="F18" s="26">
        <f t="shared" si="8"/>
        <v>148.68199999999999</v>
      </c>
      <c r="G18" s="26">
        <f t="shared" si="8"/>
        <v>157.38030913473301</v>
      </c>
      <c r="H18" s="26">
        <f t="shared" si="8"/>
        <v>-58.421309134733001</v>
      </c>
      <c r="I18" s="26">
        <f t="shared" si="8"/>
        <v>359.71200000000005</v>
      </c>
      <c r="J18" s="26">
        <f t="shared" si="8"/>
        <v>93.378999999999962</v>
      </c>
      <c r="K18" s="26">
        <f t="shared" si="8"/>
        <v>244.16700000000006</v>
      </c>
      <c r="L18" s="26">
        <f t="shared" si="8"/>
        <v>37.661749620620014</v>
      </c>
      <c r="M18" s="26">
        <f t="shared" si="8"/>
        <v>-15.495749620620018</v>
      </c>
      <c r="N18" s="26">
        <f>SUM(N12:N17)</f>
        <v>219.51159488109204</v>
      </c>
      <c r="O18" s="26">
        <f>SUM(O12:O17)</f>
        <v>92.048016452867017</v>
      </c>
      <c r="P18" s="26">
        <f>SUM(P12:P17)</f>
        <v>100.63451647181208</v>
      </c>
      <c r="Q18" s="26">
        <f>SUM(Q12:Q17)</f>
        <v>114.44506195641293</v>
      </c>
      <c r="R18" s="26">
        <f t="shared" ref="R18:AJ18" si="9">SUM(R12:R17)</f>
        <v>-87.616000000000014</v>
      </c>
      <c r="S18" s="26">
        <f t="shared" si="9"/>
        <v>462.21799999999996</v>
      </c>
      <c r="T18" s="26">
        <f t="shared" si="9"/>
        <v>183.5</v>
      </c>
      <c r="U18" s="26">
        <f t="shared" si="9"/>
        <v>250.40000000000003</v>
      </c>
      <c r="V18" s="26">
        <f t="shared" si="9"/>
        <v>113.8</v>
      </c>
      <c r="W18" s="26">
        <f t="shared" si="9"/>
        <v>-85.481999999999999</v>
      </c>
      <c r="X18" s="26">
        <v>312.16499999999991</v>
      </c>
      <c r="Y18" s="26">
        <f t="shared" si="9"/>
        <v>154.1</v>
      </c>
      <c r="Z18" s="26">
        <f t="shared" si="9"/>
        <v>141.59999999999997</v>
      </c>
      <c r="AA18" s="26">
        <f t="shared" si="9"/>
        <v>77.899999999999977</v>
      </c>
      <c r="AB18" s="26">
        <f t="shared" si="9"/>
        <v>-61.356000000000002</v>
      </c>
      <c r="AC18" s="26">
        <f t="shared" si="9"/>
        <v>184.89900000000003</v>
      </c>
      <c r="AD18" s="26">
        <f t="shared" si="9"/>
        <v>90.2</v>
      </c>
      <c r="AE18" s="26">
        <f t="shared" si="9"/>
        <v>122.9</v>
      </c>
      <c r="AF18" s="26">
        <f t="shared" si="9"/>
        <v>40.800000000000011</v>
      </c>
      <c r="AG18" s="26">
        <f t="shared" si="9"/>
        <v>-69.001000000000005</v>
      </c>
      <c r="AH18" s="26">
        <f t="shared" si="9"/>
        <v>126.22969999999998</v>
      </c>
      <c r="AI18" s="26">
        <f t="shared" si="9"/>
        <v>94.600000000000009</v>
      </c>
      <c r="AJ18" s="26">
        <f t="shared" si="9"/>
        <v>94.2</v>
      </c>
    </row>
    <row r="19" spans="2:36" x14ac:dyDescent="0.25">
      <c r="B19" s="21"/>
      <c r="C19" s="64"/>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2:36" x14ac:dyDescent="0.25">
      <c r="B20" s="26" t="s">
        <v>284</v>
      </c>
      <c r="C20" s="64"/>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2:36" x14ac:dyDescent="0.25">
      <c r="B21" s="21" t="s">
        <v>285</v>
      </c>
      <c r="C21" s="64">
        <v>-2.3519999999999999</v>
      </c>
      <c r="D21" s="45">
        <v>-9.5579999999999998</v>
      </c>
      <c r="E21" s="45">
        <v>-1.3629999999999995</v>
      </c>
      <c r="F21" s="21">
        <v>-1.077</v>
      </c>
      <c r="G21" s="21">
        <v>-3.4590000000000005</v>
      </c>
      <c r="H21" s="21">
        <v>-3.6589999999999998</v>
      </c>
      <c r="I21" s="21">
        <v>-1.4670000000000001</v>
      </c>
      <c r="J21" s="21">
        <v>-5.500000000000016E-2</v>
      </c>
      <c r="K21" s="21">
        <v>0.33200000000000007</v>
      </c>
      <c r="L21" s="21">
        <v>-1.018</v>
      </c>
      <c r="M21" s="21">
        <v>-0.72599999999999998</v>
      </c>
      <c r="N21" s="21">
        <f>O21+P21+Q21+R21</f>
        <v>-5.6660000000000004</v>
      </c>
      <c r="O21" s="21">
        <v>-4.7880000000000003</v>
      </c>
      <c r="P21" s="21">
        <v>4.0000000000000036E-3</v>
      </c>
      <c r="Q21" s="21">
        <v>-0.73799999999999999</v>
      </c>
      <c r="R21" s="21">
        <v>-0.14399999999999999</v>
      </c>
      <c r="S21" s="21">
        <f>T21+U21+V21+W21</f>
        <v>-2.0150000000000001</v>
      </c>
      <c r="T21" s="21">
        <v>0</v>
      </c>
      <c r="U21" s="21">
        <v>1.5</v>
      </c>
      <c r="V21" s="21">
        <v>-0.4</v>
      </c>
      <c r="W21" s="21">
        <v>-3.1150000000000002</v>
      </c>
      <c r="X21" s="21">
        <v>-19.545000000000002</v>
      </c>
      <c r="Y21" s="21">
        <v>-14.5</v>
      </c>
      <c r="Z21" s="21">
        <v>-0.2</v>
      </c>
      <c r="AA21" s="21">
        <v>-1.6</v>
      </c>
      <c r="AB21" s="21">
        <v>-3.32</v>
      </c>
      <c r="AC21" s="21">
        <f>AD21+AE21+AF21+AG21</f>
        <v>-20.253</v>
      </c>
      <c r="AD21" s="21">
        <v>-11.2</v>
      </c>
      <c r="AE21" s="21">
        <v>-3.3</v>
      </c>
      <c r="AF21" s="21">
        <v>-4.0999999999999996</v>
      </c>
      <c r="AG21" s="21">
        <v>-1.653</v>
      </c>
      <c r="AH21" s="21">
        <v>-2.0389999999999997</v>
      </c>
      <c r="AI21" s="21">
        <v>-1.2</v>
      </c>
      <c r="AJ21" s="21">
        <v>-0.5</v>
      </c>
    </row>
    <row r="22" spans="2:36" x14ac:dyDescent="0.25">
      <c r="B22" s="21" t="s">
        <v>286</v>
      </c>
      <c r="C22" s="64">
        <v>-15.964</v>
      </c>
      <c r="D22" s="45">
        <v>-58.673000000000002</v>
      </c>
      <c r="E22" s="45">
        <v>-10.266000000000005</v>
      </c>
      <c r="F22" s="21">
        <v>-11.420999999999999</v>
      </c>
      <c r="G22" s="21">
        <v>-18.207999999999998</v>
      </c>
      <c r="H22" s="21">
        <v>-18.777999999999999</v>
      </c>
      <c r="I22" s="21">
        <v>-103.038</v>
      </c>
      <c r="J22" s="21">
        <v>-43.058</v>
      </c>
      <c r="K22" s="21">
        <v>-15.82</v>
      </c>
      <c r="L22" s="21">
        <v>-25.150999999999996</v>
      </c>
      <c r="M22" s="21">
        <v>-19.009</v>
      </c>
      <c r="N22" s="21">
        <f t="shared" ref="N22:N28" si="10">O22+P22+Q22+R22</f>
        <v>-76.531000000000006</v>
      </c>
      <c r="O22" s="21">
        <v>-17.228000000000009</v>
      </c>
      <c r="P22" s="21">
        <v>-24.354999999999997</v>
      </c>
      <c r="Q22" s="21">
        <v>-15.576000000000001</v>
      </c>
      <c r="R22" s="21">
        <v>-19.372</v>
      </c>
      <c r="S22" s="21">
        <f t="shared" ref="S22:S28" si="11">T22+U22+V22+W22</f>
        <v>-53.035000000000004</v>
      </c>
      <c r="T22" s="21">
        <v>-19.8</v>
      </c>
      <c r="U22" s="21">
        <v>-13.3</v>
      </c>
      <c r="V22" s="21">
        <v>-7.5</v>
      </c>
      <c r="W22" s="21">
        <v>-12.435</v>
      </c>
      <c r="X22" s="21">
        <v>-45.329000000000001</v>
      </c>
      <c r="Y22" s="21">
        <v>-7.9</v>
      </c>
      <c r="Z22" s="21">
        <v>-13.3</v>
      </c>
      <c r="AA22" s="21">
        <v>-11.7</v>
      </c>
      <c r="AB22" s="21">
        <v>-12.487</v>
      </c>
      <c r="AC22" s="21">
        <f t="shared" ref="AC22:AC28" si="12">AD22+AE22+AF22+AG22</f>
        <v>-35.522000000000006</v>
      </c>
      <c r="AD22" s="21">
        <v>-6.8</v>
      </c>
      <c r="AE22" s="21">
        <v>-11.9</v>
      </c>
      <c r="AF22" s="21">
        <v>-8.4</v>
      </c>
      <c r="AG22" s="21">
        <v>-8.4220000000000006</v>
      </c>
      <c r="AH22" s="21">
        <v>-21.094000000000001</v>
      </c>
      <c r="AI22" s="21">
        <v>-10.9</v>
      </c>
      <c r="AJ22" s="21">
        <v>-3.1</v>
      </c>
    </row>
    <row r="23" spans="2:36" x14ac:dyDescent="0.25">
      <c r="B23" s="21" t="s">
        <v>287</v>
      </c>
      <c r="C23" s="64">
        <v>0.67900000000000005</v>
      </c>
      <c r="D23" s="45">
        <v>2.9260000000000002</v>
      </c>
      <c r="E23" s="45">
        <v>2.9260000000000002</v>
      </c>
      <c r="F23" s="21">
        <v>0</v>
      </c>
      <c r="G23" s="21">
        <v>0</v>
      </c>
      <c r="H23" s="21">
        <v>0</v>
      </c>
      <c r="I23" s="21">
        <v>4.2290000000000001</v>
      </c>
      <c r="J23" s="21">
        <v>4.2290000000000001</v>
      </c>
      <c r="K23" s="21">
        <v>0</v>
      </c>
      <c r="L23" s="21">
        <v>0</v>
      </c>
      <c r="M23" s="21">
        <v>0</v>
      </c>
      <c r="N23" s="21">
        <f t="shared" si="10"/>
        <v>0</v>
      </c>
      <c r="O23" s="21">
        <v>0</v>
      </c>
      <c r="P23" s="21">
        <v>0</v>
      </c>
      <c r="Q23" s="21">
        <v>0</v>
      </c>
      <c r="R23" s="21">
        <v>0</v>
      </c>
      <c r="S23" s="21">
        <f t="shared" si="11"/>
        <v>0</v>
      </c>
      <c r="T23" s="21">
        <v>0</v>
      </c>
      <c r="U23" s="21">
        <v>0</v>
      </c>
      <c r="V23" s="21">
        <v>0</v>
      </c>
      <c r="W23" s="21">
        <v>0</v>
      </c>
      <c r="X23" s="21">
        <v>1.631</v>
      </c>
      <c r="Y23" s="21">
        <v>0.2</v>
      </c>
      <c r="Z23" s="21">
        <v>0.4</v>
      </c>
      <c r="AA23" s="21">
        <v>0</v>
      </c>
      <c r="AB23" s="21">
        <v>1.0659999999999998</v>
      </c>
      <c r="AC23" s="21">
        <f t="shared" si="12"/>
        <v>0.247</v>
      </c>
      <c r="AD23" s="21">
        <v>0.1</v>
      </c>
      <c r="AE23" s="21">
        <v>4.9000000000000002E-2</v>
      </c>
      <c r="AF23" s="21">
        <v>4.9000000000000002E-2</v>
      </c>
      <c r="AG23" s="21">
        <v>4.9000000000000002E-2</v>
      </c>
      <c r="AH23" s="21">
        <v>1</v>
      </c>
      <c r="AI23" s="21">
        <v>0.7</v>
      </c>
      <c r="AJ23" s="21">
        <v>0.3</v>
      </c>
    </row>
    <row r="24" spans="2:36" x14ac:dyDescent="0.25">
      <c r="B24" s="21" t="s">
        <v>288</v>
      </c>
      <c r="C24" s="64">
        <v>0</v>
      </c>
      <c r="D24" s="45">
        <v>-13.664</v>
      </c>
      <c r="E24" s="45">
        <v>-1.1009999999999991</v>
      </c>
      <c r="F24" s="21">
        <v>-2.1850000000000005</v>
      </c>
      <c r="G24" s="21">
        <v>-4.9350000000000005</v>
      </c>
      <c r="H24" s="21">
        <v>-5.4429999999999996</v>
      </c>
      <c r="I24" s="21">
        <v>-127.75700000000001</v>
      </c>
      <c r="J24" s="21">
        <v>-20.307000000000002</v>
      </c>
      <c r="K24" s="21">
        <v>-87.355000000000004</v>
      </c>
      <c r="L24" s="21">
        <v>-1.541999999999998</v>
      </c>
      <c r="M24" s="21">
        <v>-18.553000000000001</v>
      </c>
      <c r="N24" s="21">
        <f t="shared" si="10"/>
        <v>-180.61199999999999</v>
      </c>
      <c r="O24" s="21">
        <v>-1.6149999999999807</v>
      </c>
      <c r="P24" s="21">
        <v>-61.956000000000017</v>
      </c>
      <c r="Q24" s="21">
        <v>-31.945999999999998</v>
      </c>
      <c r="R24" s="21">
        <v>-85.094999999999999</v>
      </c>
      <c r="S24" s="21">
        <f t="shared" si="11"/>
        <v>0</v>
      </c>
      <c r="T24" s="21">
        <v>0</v>
      </c>
      <c r="U24" s="21">
        <v>0</v>
      </c>
      <c r="V24" s="21">
        <v>0</v>
      </c>
      <c r="W24" s="21">
        <v>0</v>
      </c>
      <c r="X24" s="21">
        <v>-48.579000000000001</v>
      </c>
      <c r="Y24" s="21">
        <v>0</v>
      </c>
      <c r="Z24" s="21">
        <v>-0.3</v>
      </c>
      <c r="AA24" s="21">
        <v>-1.5</v>
      </c>
      <c r="AB24" s="21">
        <v>-46.759</v>
      </c>
      <c r="AC24" s="21">
        <f t="shared" si="12"/>
        <v>-228.26799999999997</v>
      </c>
      <c r="AD24" s="21">
        <v>-12.2</v>
      </c>
      <c r="AE24" s="21">
        <v>-177.4</v>
      </c>
      <c r="AF24" s="21">
        <v>0.5</v>
      </c>
      <c r="AG24" s="21">
        <v>-39.167999999999992</v>
      </c>
      <c r="AH24" s="21">
        <v>-123.11799999999999</v>
      </c>
      <c r="AI24" s="21">
        <v>-6.5</v>
      </c>
      <c r="AJ24" s="21">
        <v>-53.3</v>
      </c>
    </row>
    <row r="25" spans="2:36" x14ac:dyDescent="0.25">
      <c r="B25" s="21" t="s">
        <v>289</v>
      </c>
      <c r="C25" s="64">
        <v>0</v>
      </c>
      <c r="D25" s="45">
        <v>9.1039999999999992</v>
      </c>
      <c r="E25" s="45">
        <v>0</v>
      </c>
      <c r="F25" s="21">
        <v>0</v>
      </c>
      <c r="G25" s="21">
        <v>0</v>
      </c>
      <c r="H25" s="21">
        <v>9.1039999999999992</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2:36" x14ac:dyDescent="0.25">
      <c r="B26" s="21" t="s">
        <v>290</v>
      </c>
      <c r="C26" s="64">
        <v>0</v>
      </c>
      <c r="D26" s="45">
        <v>-62.667000000000002</v>
      </c>
      <c r="E26" s="45">
        <v>-18.846000000000004</v>
      </c>
      <c r="F26" s="21">
        <v>-14.936999999999998</v>
      </c>
      <c r="G26" s="21">
        <v>-10.965</v>
      </c>
      <c r="H26" s="21">
        <v>-17.919</v>
      </c>
      <c r="I26" s="21">
        <v>-0.32500000000000001</v>
      </c>
      <c r="J26" s="21">
        <v>3.4000000000000002E-2</v>
      </c>
      <c r="K26" s="21">
        <v>-0.33600000000000002</v>
      </c>
      <c r="L26" s="21">
        <v>-8.299999999999999E-2</v>
      </c>
      <c r="M26" s="21">
        <v>-0.04</v>
      </c>
      <c r="N26" s="21">
        <f t="shared" si="10"/>
        <v>-17.042999999999999</v>
      </c>
      <c r="O26" s="21">
        <v>-0.73699999999999832</v>
      </c>
      <c r="P26" s="21">
        <v>-1.1980000000000004</v>
      </c>
      <c r="Q26" s="21">
        <v>-6.7320000000000011</v>
      </c>
      <c r="R26" s="21">
        <v>-8.3759999999999994</v>
      </c>
      <c r="S26" s="21">
        <f t="shared" si="11"/>
        <v>-4.7</v>
      </c>
      <c r="T26" s="21">
        <v>-0.5</v>
      </c>
      <c r="U26" s="21">
        <v>0</v>
      </c>
      <c r="V26" s="21">
        <v>-4.2</v>
      </c>
      <c r="W26" s="21">
        <v>0</v>
      </c>
      <c r="X26" s="21">
        <v>-31.189</v>
      </c>
      <c r="Y26" s="21">
        <v>2.8</v>
      </c>
      <c r="Z26" s="21">
        <v>1.7</v>
      </c>
      <c r="AA26" s="21">
        <v>-35.4</v>
      </c>
      <c r="AB26" s="21">
        <v>-0.22600000000000001</v>
      </c>
      <c r="AC26" s="21">
        <f t="shared" si="12"/>
        <v>-19.366</v>
      </c>
      <c r="AD26" s="21">
        <v>-4.4000000000000004</v>
      </c>
      <c r="AE26" s="21">
        <v>-3.2</v>
      </c>
      <c r="AF26" s="21">
        <v>-0.2</v>
      </c>
      <c r="AG26" s="21">
        <v>-11.566000000000001</v>
      </c>
      <c r="AH26" s="21">
        <v>-6.617</v>
      </c>
      <c r="AI26" s="21">
        <v>0</v>
      </c>
      <c r="AJ26" s="21">
        <v>0</v>
      </c>
    </row>
    <row r="27" spans="2:36" x14ac:dyDescent="0.25">
      <c r="B27" s="21" t="s">
        <v>291</v>
      </c>
      <c r="C27" s="64">
        <v>0</v>
      </c>
      <c r="D27" s="45">
        <v>23.734000000000002</v>
      </c>
      <c r="E27" s="45">
        <v>0</v>
      </c>
      <c r="F27" s="21">
        <v>23.734000000000002</v>
      </c>
      <c r="G27" s="21">
        <v>0</v>
      </c>
      <c r="H27" s="21">
        <v>0</v>
      </c>
      <c r="I27" s="21">
        <v>0.95899999999999996</v>
      </c>
      <c r="J27" s="21">
        <v>0.95899999999999996</v>
      </c>
      <c r="K27" s="21">
        <v>0</v>
      </c>
      <c r="L27" s="21">
        <v>0</v>
      </c>
      <c r="M27" s="21">
        <v>0</v>
      </c>
      <c r="N27" s="21">
        <f t="shared" si="10"/>
        <v>2.58</v>
      </c>
      <c r="O27" s="21">
        <v>2.58</v>
      </c>
      <c r="P27" s="21">
        <v>0</v>
      </c>
      <c r="Q27" s="21">
        <v>0</v>
      </c>
      <c r="R27" s="21">
        <v>0</v>
      </c>
      <c r="S27" s="21">
        <f t="shared" si="11"/>
        <v>0</v>
      </c>
      <c r="T27" s="21">
        <v>0</v>
      </c>
      <c r="U27" s="21">
        <v>0</v>
      </c>
      <c r="V27" s="21">
        <v>0</v>
      </c>
      <c r="W27" s="21">
        <v>0</v>
      </c>
      <c r="X27" s="21">
        <v>0.97799999999999998</v>
      </c>
      <c r="Y27" s="21">
        <v>0</v>
      </c>
      <c r="Z27" s="21">
        <v>0</v>
      </c>
      <c r="AA27" s="21">
        <v>0</v>
      </c>
      <c r="AB27" s="21">
        <v>0</v>
      </c>
      <c r="AC27" s="21">
        <f t="shared" si="12"/>
        <v>0</v>
      </c>
      <c r="AD27" s="21">
        <v>0</v>
      </c>
      <c r="AE27" s="21">
        <v>0</v>
      </c>
      <c r="AF27" s="21">
        <v>0</v>
      </c>
      <c r="AG27" s="21">
        <v>0</v>
      </c>
      <c r="AH27" s="21">
        <v>0.23899999999999999</v>
      </c>
      <c r="AI27" s="21">
        <v>-0.2</v>
      </c>
      <c r="AJ27" s="21">
        <v>0.2</v>
      </c>
    </row>
    <row r="28" spans="2:36" x14ac:dyDescent="0.25">
      <c r="B28" s="23" t="s">
        <v>292</v>
      </c>
      <c r="C28" s="99">
        <v>6.6349999999999998</v>
      </c>
      <c r="D28" s="100">
        <v>-19.094999999999999</v>
      </c>
      <c r="E28" s="100">
        <v>-9.0459999999999994</v>
      </c>
      <c r="F28" s="23">
        <v>1.402000000000001</v>
      </c>
      <c r="G28" s="23">
        <v>-3.8430000000000009</v>
      </c>
      <c r="H28" s="23">
        <v>-7.6079999999999997</v>
      </c>
      <c r="I28" s="23">
        <v>-9.2560000000000002</v>
      </c>
      <c r="J28" s="23">
        <v>7.8779999999999983</v>
      </c>
      <c r="K28" s="23">
        <v>-6.1349999999999998</v>
      </c>
      <c r="L28" s="23">
        <v>0.3830000000000009</v>
      </c>
      <c r="M28" s="23">
        <v>-11.282</v>
      </c>
      <c r="N28" s="23">
        <f t="shared" si="10"/>
        <v>0</v>
      </c>
      <c r="O28" s="23">
        <v>-1.4339999999999999</v>
      </c>
      <c r="P28" s="23">
        <v>-2.1029999999999998</v>
      </c>
      <c r="Q28" s="23">
        <v>0.61899999999999977</v>
      </c>
      <c r="R28" s="23">
        <v>2.9180000000000001</v>
      </c>
      <c r="S28" s="23">
        <f t="shared" si="11"/>
        <v>4.5069999999999997</v>
      </c>
      <c r="T28" s="23">
        <v>-2.2999999999999998</v>
      </c>
      <c r="U28" s="23">
        <v>0.3</v>
      </c>
      <c r="V28" s="23">
        <v>6.4</v>
      </c>
      <c r="W28" s="23">
        <v>0.10699999999999976</v>
      </c>
      <c r="X28" s="23">
        <v>0</v>
      </c>
      <c r="Y28" s="23">
        <v>0</v>
      </c>
      <c r="Z28" s="23">
        <v>0</v>
      </c>
      <c r="AA28" s="23">
        <v>0</v>
      </c>
      <c r="AB28" s="23">
        <v>0</v>
      </c>
      <c r="AC28" s="23">
        <f t="shared" si="12"/>
        <v>-8.0740000000000016</v>
      </c>
      <c r="AD28" s="23">
        <v>-6.8</v>
      </c>
      <c r="AE28" s="23">
        <v>-0.9</v>
      </c>
      <c r="AF28" s="23">
        <v>-1.6</v>
      </c>
      <c r="AG28" s="23">
        <v>1.226</v>
      </c>
      <c r="AH28" s="23">
        <v>-7.1820000000000004</v>
      </c>
      <c r="AI28" s="23">
        <v>0.3</v>
      </c>
      <c r="AJ28" s="23">
        <v>0.9</v>
      </c>
    </row>
    <row r="29" spans="2:36" x14ac:dyDescent="0.25">
      <c r="B29" s="26" t="s">
        <v>293</v>
      </c>
      <c r="C29" s="102">
        <f t="shared" ref="C29:M29" si="13">SUM(C21:C28)</f>
        <v>-11.002000000000001</v>
      </c>
      <c r="D29" s="26">
        <f t="shared" si="13"/>
        <v>-127.89299999999997</v>
      </c>
      <c r="E29" s="26">
        <f t="shared" si="13"/>
        <v>-37.696000000000005</v>
      </c>
      <c r="F29" s="26">
        <f t="shared" si="13"/>
        <v>-4.4839999999999947</v>
      </c>
      <c r="G29" s="26">
        <f t="shared" si="13"/>
        <v>-41.41</v>
      </c>
      <c r="H29" s="26">
        <f t="shared" si="13"/>
        <v>-44.30299999999999</v>
      </c>
      <c r="I29" s="26">
        <f t="shared" si="13"/>
        <v>-236.655</v>
      </c>
      <c r="J29" s="26">
        <f t="shared" si="13"/>
        <v>-50.32</v>
      </c>
      <c r="K29" s="26">
        <f t="shared" si="13"/>
        <v>-109.31400000000001</v>
      </c>
      <c r="L29" s="26">
        <f t="shared" si="13"/>
        <v>-27.410999999999994</v>
      </c>
      <c r="M29" s="26">
        <f t="shared" si="13"/>
        <v>-49.61</v>
      </c>
      <c r="N29" s="26">
        <f>SUM(N21:N28)</f>
        <v>-277.27199999999999</v>
      </c>
      <c r="O29" s="26">
        <f>SUM(O21:O28)</f>
        <v>-23.221999999999991</v>
      </c>
      <c r="P29" s="26">
        <f>SUM(P21:P28)</f>
        <v>-89.608000000000018</v>
      </c>
      <c r="Q29" s="26">
        <f>SUM(Q21:Q28)</f>
        <v>-54.372999999999998</v>
      </c>
      <c r="R29" s="26">
        <f t="shared" ref="R29:AJ29" si="14">SUM(R21:R28)</f>
        <v>-110.06899999999999</v>
      </c>
      <c r="S29" s="26">
        <f t="shared" si="14"/>
        <v>-55.243000000000009</v>
      </c>
      <c r="T29" s="26">
        <f t="shared" si="14"/>
        <v>-22.6</v>
      </c>
      <c r="U29" s="26">
        <f t="shared" si="14"/>
        <v>-11.5</v>
      </c>
      <c r="V29" s="26">
        <f t="shared" si="14"/>
        <v>-5.7000000000000011</v>
      </c>
      <c r="W29" s="26">
        <f t="shared" si="14"/>
        <v>-15.443000000000001</v>
      </c>
      <c r="X29" s="26">
        <v>-142.03299999999999</v>
      </c>
      <c r="Y29" s="26">
        <f t="shared" si="14"/>
        <v>-19.399999999999999</v>
      </c>
      <c r="Z29" s="26">
        <f t="shared" si="14"/>
        <v>-11.700000000000001</v>
      </c>
      <c r="AA29" s="26">
        <f t="shared" si="14"/>
        <v>-50.199999999999996</v>
      </c>
      <c r="AB29" s="26">
        <f t="shared" si="14"/>
        <v>-61.725999999999999</v>
      </c>
      <c r="AC29" s="26">
        <f t="shared" si="14"/>
        <v>-311.23599999999999</v>
      </c>
      <c r="AD29" s="26">
        <f t="shared" si="14"/>
        <v>-41.3</v>
      </c>
      <c r="AE29" s="26">
        <f t="shared" si="14"/>
        <v>-196.65100000000001</v>
      </c>
      <c r="AF29" s="26">
        <f t="shared" si="14"/>
        <v>-13.750999999999999</v>
      </c>
      <c r="AG29" s="26">
        <f t="shared" si="14"/>
        <v>-59.533999999999999</v>
      </c>
      <c r="AH29" s="26">
        <f t="shared" si="14"/>
        <v>-158.81099999999998</v>
      </c>
      <c r="AI29" s="26">
        <f t="shared" si="14"/>
        <v>-17.799999999999997</v>
      </c>
      <c r="AJ29" s="26">
        <f t="shared" si="14"/>
        <v>-55.499999999999993</v>
      </c>
    </row>
    <row r="30" spans="2:36" x14ac:dyDescent="0.25">
      <c r="B30" s="21"/>
      <c r="C30" s="64"/>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2:36" x14ac:dyDescent="0.25">
      <c r="B31" s="26" t="s">
        <v>294</v>
      </c>
      <c r="C31" s="64"/>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2:36" x14ac:dyDescent="0.25">
      <c r="B32" s="21" t="s">
        <v>295</v>
      </c>
      <c r="C32" s="64">
        <v>-175.071</v>
      </c>
      <c r="D32" s="45">
        <v>-156.76300000000001</v>
      </c>
      <c r="E32" s="45">
        <v>-12.497000000000014</v>
      </c>
      <c r="F32" s="21">
        <v>-109.89282795964499</v>
      </c>
      <c r="G32" s="21">
        <v>-12.284172040355003</v>
      </c>
      <c r="H32" s="21">
        <v>-22.088999999999999</v>
      </c>
      <c r="I32" s="21">
        <v>-62.271999999999998</v>
      </c>
      <c r="J32" s="21">
        <v>-16.93</v>
      </c>
      <c r="K32" s="21">
        <v>-16.288</v>
      </c>
      <c r="L32" s="21">
        <v>-15.468999999999998</v>
      </c>
      <c r="M32" s="21">
        <v>-13.585000000000001</v>
      </c>
      <c r="N32" s="21">
        <f>O32+P32+Q32+R32</f>
        <v>-67.683999999999997</v>
      </c>
      <c r="O32" s="21">
        <v>-20.564999999999998</v>
      </c>
      <c r="P32" s="21">
        <v>-15.018000000000001</v>
      </c>
      <c r="Q32" s="21">
        <v>-20.012999999999998</v>
      </c>
      <c r="R32" s="21">
        <v>-12.087999999999999</v>
      </c>
      <c r="S32" s="21">
        <f>T32+U32+V32+W32</f>
        <v>-66.551999999999992</v>
      </c>
      <c r="T32" s="21">
        <v>-28.4</v>
      </c>
      <c r="U32" s="21">
        <v>-13.6</v>
      </c>
      <c r="V32" s="21">
        <v>-12</v>
      </c>
      <c r="W32" s="21">
        <v>-12.552</v>
      </c>
      <c r="X32" s="21">
        <v>-340.19</v>
      </c>
      <c r="Y32" s="21">
        <v>-72.7</v>
      </c>
      <c r="Z32" s="21">
        <v>-72.900000000000006</v>
      </c>
      <c r="AA32" s="21">
        <v>-35.700000000000003</v>
      </c>
      <c r="AB32" s="21">
        <v>-158.922</v>
      </c>
      <c r="AC32" s="21">
        <f>AD32+AE32+AF32+AG32</f>
        <v>-95.091999999999999</v>
      </c>
      <c r="AD32" s="21">
        <v>-75.7</v>
      </c>
      <c r="AE32" s="21">
        <v>2.8</v>
      </c>
      <c r="AF32" s="21">
        <v>-19.3</v>
      </c>
      <c r="AG32" s="21">
        <v>-2.8920000000000003</v>
      </c>
      <c r="AH32" s="21">
        <v>-50.12299999999999</v>
      </c>
      <c r="AI32" s="21">
        <v>-0.8</v>
      </c>
      <c r="AJ32" s="21">
        <v>-40.799999999999997</v>
      </c>
    </row>
    <row r="33" spans="2:36" x14ac:dyDescent="0.25">
      <c r="B33" s="21" t="s">
        <v>296</v>
      </c>
      <c r="C33" s="64">
        <v>0</v>
      </c>
      <c r="D33" s="45">
        <v>91</v>
      </c>
      <c r="E33" s="45">
        <v>0</v>
      </c>
      <c r="F33" s="21">
        <v>0</v>
      </c>
      <c r="G33" s="21">
        <v>90.998999999999995</v>
      </c>
      <c r="H33" s="21">
        <v>1E-3</v>
      </c>
      <c r="I33" s="21">
        <v>160.46100000000001</v>
      </c>
      <c r="J33" s="21">
        <v>0.46100000000001273</v>
      </c>
      <c r="K33" s="21">
        <v>0</v>
      </c>
      <c r="L33" s="21">
        <v>160</v>
      </c>
      <c r="M33" s="21">
        <v>0</v>
      </c>
      <c r="N33" s="21">
        <f t="shared" ref="N33:N38" si="15">O33+P33+Q33+R33</f>
        <v>11.795</v>
      </c>
      <c r="O33" s="21">
        <v>2.4269999999999996</v>
      </c>
      <c r="P33" s="21">
        <v>2.1539999999999999</v>
      </c>
      <c r="Q33" s="21">
        <v>7.2140000000000004</v>
      </c>
      <c r="R33" s="21">
        <v>0</v>
      </c>
      <c r="S33" s="21">
        <f t="shared" ref="S33:S38" si="16">T33+U33+V33+W33</f>
        <v>74.882099999999994</v>
      </c>
      <c r="T33" s="21">
        <v>0</v>
      </c>
      <c r="U33" s="21">
        <v>73.2</v>
      </c>
      <c r="V33" s="21">
        <v>-3.2</v>
      </c>
      <c r="W33" s="21">
        <v>4.8821000000000003</v>
      </c>
      <c r="X33" s="21">
        <v>370.54300000000001</v>
      </c>
      <c r="Y33" s="21">
        <v>3.6</v>
      </c>
      <c r="Z33" s="21">
        <v>-5.3</v>
      </c>
      <c r="AA33" s="21">
        <v>101.9</v>
      </c>
      <c r="AB33" s="21">
        <v>270.43599999999998</v>
      </c>
      <c r="AC33" s="21">
        <f t="shared" ref="AC33:AC38" si="17">AD33+AE33+AF33+AG33</f>
        <v>259.28000000000003</v>
      </c>
      <c r="AD33" s="21">
        <v>58.9</v>
      </c>
      <c r="AE33" s="21">
        <v>95</v>
      </c>
      <c r="AF33" s="21">
        <v>55.9</v>
      </c>
      <c r="AG33" s="21">
        <v>49.48</v>
      </c>
      <c r="AH33" s="21">
        <v>0.4</v>
      </c>
      <c r="AI33" s="21">
        <v>0.4</v>
      </c>
      <c r="AJ33" s="21">
        <v>0</v>
      </c>
    </row>
    <row r="34" spans="2:36" x14ac:dyDescent="0.25">
      <c r="B34" s="21" t="s">
        <v>297</v>
      </c>
      <c r="C34" s="64">
        <v>0</v>
      </c>
      <c r="D34" s="45">
        <v>-14.989000000000001</v>
      </c>
      <c r="E34" s="45">
        <v>0</v>
      </c>
      <c r="F34" s="21">
        <v>0</v>
      </c>
      <c r="G34" s="21">
        <v>0</v>
      </c>
      <c r="H34" s="21">
        <v>-14.989000000000001</v>
      </c>
      <c r="I34" s="21">
        <v>0</v>
      </c>
      <c r="J34" s="21">
        <v>0</v>
      </c>
      <c r="K34" s="21">
        <v>0</v>
      </c>
      <c r="L34" s="21">
        <v>0</v>
      </c>
      <c r="M34" s="21">
        <v>0</v>
      </c>
      <c r="N34" s="21">
        <f t="shared" si="15"/>
        <v>-19.959</v>
      </c>
      <c r="O34" s="21">
        <v>-19.959</v>
      </c>
      <c r="P34" s="21">
        <v>0</v>
      </c>
      <c r="Q34" s="21">
        <v>0</v>
      </c>
      <c r="R34" s="21">
        <v>0</v>
      </c>
      <c r="S34" s="21">
        <f t="shared" si="16"/>
        <v>0</v>
      </c>
      <c r="T34" s="21">
        <v>0</v>
      </c>
      <c r="U34" s="21">
        <v>0</v>
      </c>
      <c r="V34" s="21">
        <v>0</v>
      </c>
      <c r="W34" s="21">
        <v>0</v>
      </c>
      <c r="X34" s="21">
        <v>-14.785</v>
      </c>
      <c r="Y34" s="21">
        <v>0</v>
      </c>
      <c r="Z34" s="21">
        <v>0</v>
      </c>
      <c r="AA34" s="21">
        <v>0</v>
      </c>
      <c r="AB34" s="21">
        <v>-14.785</v>
      </c>
      <c r="AC34" s="21">
        <f t="shared" si="17"/>
        <v>-0.8</v>
      </c>
      <c r="AD34" s="21">
        <v>-0.8</v>
      </c>
      <c r="AE34" s="21">
        <v>0</v>
      </c>
      <c r="AF34" s="21">
        <v>0</v>
      </c>
      <c r="AG34" s="21">
        <v>0</v>
      </c>
      <c r="AH34" s="21">
        <v>0</v>
      </c>
      <c r="AI34" s="21">
        <v>0</v>
      </c>
      <c r="AJ34" s="21">
        <v>0</v>
      </c>
    </row>
    <row r="35" spans="2:36" x14ac:dyDescent="0.25">
      <c r="B35" s="21" t="s">
        <v>255</v>
      </c>
      <c r="C35" s="64">
        <v>0</v>
      </c>
      <c r="D35" s="45">
        <v>-167.34899999999999</v>
      </c>
      <c r="E35" s="45">
        <v>0</v>
      </c>
      <c r="F35" s="21">
        <v>0</v>
      </c>
      <c r="G35" s="21">
        <v>-167.34899999999999</v>
      </c>
      <c r="H35" s="21">
        <v>0</v>
      </c>
      <c r="I35" s="21">
        <v>-143.446</v>
      </c>
      <c r="J35" s="21">
        <v>0</v>
      </c>
      <c r="K35" s="21">
        <v>0</v>
      </c>
      <c r="L35" s="21">
        <v>-143.446</v>
      </c>
      <c r="M35" s="21">
        <v>0</v>
      </c>
      <c r="N35" s="21">
        <f t="shared" si="15"/>
        <v>-239.08199999999999</v>
      </c>
      <c r="O35" s="21">
        <v>0</v>
      </c>
      <c r="P35" s="21">
        <v>0</v>
      </c>
      <c r="Q35" s="21">
        <v>-239.08199999999999</v>
      </c>
      <c r="R35" s="21">
        <v>0</v>
      </c>
      <c r="S35" s="21">
        <f t="shared" si="16"/>
        <v>0</v>
      </c>
      <c r="T35" s="21">
        <v>0</v>
      </c>
      <c r="U35" s="21">
        <v>0</v>
      </c>
      <c r="V35" s="21">
        <v>0</v>
      </c>
      <c r="W35" s="21">
        <v>0</v>
      </c>
      <c r="X35" s="21">
        <v>-95.536000000000001</v>
      </c>
      <c r="Y35" s="21">
        <v>0</v>
      </c>
      <c r="Z35" s="21">
        <v>0</v>
      </c>
      <c r="AA35" s="21">
        <v>-95.5</v>
      </c>
      <c r="AB35" s="21">
        <v>0</v>
      </c>
      <c r="AC35" s="21">
        <f t="shared" si="17"/>
        <v>-90.313999999999993</v>
      </c>
      <c r="AD35" s="21">
        <v>0</v>
      </c>
      <c r="AE35" s="21">
        <v>0</v>
      </c>
      <c r="AF35" s="21">
        <v>-90.313999999999993</v>
      </c>
      <c r="AG35" s="21">
        <v>0</v>
      </c>
      <c r="AH35" s="21">
        <v>-90.3</v>
      </c>
      <c r="AI35" s="21">
        <v>0</v>
      </c>
      <c r="AJ35" s="21">
        <v>0</v>
      </c>
    </row>
    <row r="36" spans="2:36" x14ac:dyDescent="0.25">
      <c r="B36" s="21" t="s">
        <v>298</v>
      </c>
      <c r="C36" s="64">
        <v>0</v>
      </c>
      <c r="D36" s="45">
        <v>-20.986000000000001</v>
      </c>
      <c r="E36" s="45">
        <v>0</v>
      </c>
      <c r="F36" s="21">
        <v>-5.7291720403550013</v>
      </c>
      <c r="G36" s="21">
        <v>-15.256827959644999</v>
      </c>
      <c r="H36" s="21">
        <v>0</v>
      </c>
      <c r="I36" s="21">
        <v>-55.975000000000001</v>
      </c>
      <c r="J36" s="21">
        <v>0</v>
      </c>
      <c r="K36" s="21">
        <v>-0.34199999999999875</v>
      </c>
      <c r="L36" s="21">
        <v>-55.633000000000003</v>
      </c>
      <c r="M36" s="21">
        <v>0</v>
      </c>
      <c r="N36" s="21">
        <f t="shared" si="15"/>
        <v>-3.411</v>
      </c>
      <c r="O36" s="21">
        <v>0</v>
      </c>
      <c r="P36" s="21">
        <v>0</v>
      </c>
      <c r="Q36" s="21">
        <v>-3.411</v>
      </c>
      <c r="R36" s="21">
        <v>0</v>
      </c>
      <c r="S36" s="21">
        <f t="shared" si="16"/>
        <v>0</v>
      </c>
      <c r="T36" s="21">
        <v>0</v>
      </c>
      <c r="U36" s="21">
        <v>0</v>
      </c>
      <c r="V36" s="21">
        <v>0</v>
      </c>
      <c r="W36" s="21">
        <v>0</v>
      </c>
      <c r="X36" s="21">
        <v>0.63500000000000001</v>
      </c>
      <c r="Y36" s="21">
        <v>0</v>
      </c>
      <c r="Z36" s="21">
        <v>0</v>
      </c>
      <c r="AA36" s="21">
        <v>0</v>
      </c>
      <c r="AB36" s="21">
        <v>0</v>
      </c>
      <c r="AC36" s="21">
        <f t="shared" si="17"/>
        <v>0</v>
      </c>
      <c r="AD36" s="21">
        <v>0</v>
      </c>
      <c r="AE36" s="21">
        <v>0</v>
      </c>
      <c r="AF36" s="21">
        <v>0</v>
      </c>
      <c r="AG36" s="21">
        <v>0</v>
      </c>
      <c r="AH36" s="21">
        <v>0</v>
      </c>
      <c r="AI36" s="21">
        <v>0</v>
      </c>
      <c r="AJ36" s="21">
        <v>0</v>
      </c>
    </row>
    <row r="37" spans="2:36" x14ac:dyDescent="0.25">
      <c r="B37" s="21" t="s">
        <v>299</v>
      </c>
      <c r="C37" s="64">
        <v>0</v>
      </c>
      <c r="D37" s="45">
        <v>0</v>
      </c>
      <c r="E37" s="45">
        <v>0</v>
      </c>
      <c r="F37" s="21">
        <v>0</v>
      </c>
      <c r="G37" s="21">
        <v>0</v>
      </c>
      <c r="H37" s="21">
        <v>0</v>
      </c>
      <c r="I37" s="21">
        <v>0</v>
      </c>
      <c r="J37" s="21">
        <v>0</v>
      </c>
      <c r="K37" s="21">
        <v>0</v>
      </c>
      <c r="L37" s="21">
        <v>0</v>
      </c>
      <c r="M37" s="21">
        <v>0</v>
      </c>
      <c r="N37" s="21"/>
      <c r="O37" s="21">
        <v>0</v>
      </c>
      <c r="P37" s="21">
        <v>5.0000000000000001E-3</v>
      </c>
      <c r="Q37" s="21"/>
      <c r="R37" s="21"/>
      <c r="S37" s="21"/>
      <c r="T37" s="21"/>
      <c r="U37" s="21"/>
      <c r="V37" s="21"/>
      <c r="W37" s="21"/>
      <c r="X37" s="21">
        <v>0</v>
      </c>
      <c r="Y37" s="21"/>
      <c r="Z37" s="21"/>
      <c r="AA37" s="21"/>
      <c r="AB37" s="21"/>
      <c r="AC37" s="21"/>
      <c r="AD37" s="21"/>
      <c r="AE37" s="21"/>
      <c r="AF37" s="21"/>
      <c r="AG37" s="21"/>
      <c r="AH37" s="21"/>
      <c r="AI37" s="21"/>
      <c r="AJ37" s="21"/>
    </row>
    <row r="38" spans="2:36" x14ac:dyDescent="0.25">
      <c r="B38" s="23" t="s">
        <v>300</v>
      </c>
      <c r="C38" s="99">
        <v>0</v>
      </c>
      <c r="D38" s="100">
        <v>-0.83699999999999997</v>
      </c>
      <c r="E38" s="100">
        <v>-0.83699999999999997</v>
      </c>
      <c r="F38" s="23">
        <v>0</v>
      </c>
      <c r="G38" s="23">
        <v>0</v>
      </c>
      <c r="H38" s="23">
        <v>0</v>
      </c>
      <c r="I38" s="23">
        <v>-0.47399999999999998</v>
      </c>
      <c r="J38" s="23">
        <v>-0.47399999999999998</v>
      </c>
      <c r="K38" s="23">
        <v>0</v>
      </c>
      <c r="L38" s="23">
        <v>0</v>
      </c>
      <c r="M38" s="23">
        <v>0</v>
      </c>
      <c r="N38" s="23">
        <f t="shared" si="15"/>
        <v>-4.5949999999999998</v>
      </c>
      <c r="O38" s="23">
        <v>0</v>
      </c>
      <c r="P38" s="23">
        <v>0</v>
      </c>
      <c r="Q38" s="23">
        <v>-4.5949999999999998</v>
      </c>
      <c r="R38" s="23">
        <v>0</v>
      </c>
      <c r="S38" s="23">
        <f t="shared" si="16"/>
        <v>0</v>
      </c>
      <c r="T38" s="23">
        <v>0</v>
      </c>
      <c r="U38" s="23">
        <v>0</v>
      </c>
      <c r="V38" s="23">
        <v>0</v>
      </c>
      <c r="W38" s="23">
        <v>0</v>
      </c>
      <c r="X38" s="23">
        <v>-0.65100000000000002</v>
      </c>
      <c r="Y38" s="23">
        <v>0</v>
      </c>
      <c r="Z38" s="23">
        <v>-0.65100000000000002</v>
      </c>
      <c r="AA38" s="23">
        <v>0</v>
      </c>
      <c r="AB38" s="23">
        <v>0</v>
      </c>
      <c r="AC38" s="23">
        <f t="shared" si="17"/>
        <v>0</v>
      </c>
      <c r="AD38" s="23">
        <v>0</v>
      </c>
      <c r="AE38" s="23">
        <v>0</v>
      </c>
      <c r="AF38" s="23">
        <v>0</v>
      </c>
      <c r="AG38" s="23">
        <v>0</v>
      </c>
      <c r="AH38" s="23">
        <v>0</v>
      </c>
      <c r="AI38" s="23">
        <v>0</v>
      </c>
      <c r="AJ38" s="23">
        <v>0</v>
      </c>
    </row>
    <row r="39" spans="2:36" x14ac:dyDescent="0.25">
      <c r="B39" s="89" t="s">
        <v>301</v>
      </c>
      <c r="C39" s="102">
        <f>SUM(C32:C38)</f>
        <v>-175.071</v>
      </c>
      <c r="D39" s="26">
        <f t="shared" ref="D39:AJ39" si="18">SUM(D32:D38)</f>
        <v>-269.92399999999998</v>
      </c>
      <c r="E39" s="26">
        <f t="shared" si="18"/>
        <v>-13.334000000000014</v>
      </c>
      <c r="F39" s="26">
        <f t="shared" si="18"/>
        <v>-115.62199999999999</v>
      </c>
      <c r="G39" s="26">
        <f t="shared" si="18"/>
        <v>-103.89099999999999</v>
      </c>
      <c r="H39" s="26">
        <f t="shared" si="18"/>
        <v>-37.076999999999998</v>
      </c>
      <c r="I39" s="26">
        <f t="shared" si="18"/>
        <v>-101.70599999999997</v>
      </c>
      <c r="J39" s="26">
        <f t="shared" si="18"/>
        <v>-16.942999999999987</v>
      </c>
      <c r="K39" s="26">
        <f t="shared" si="18"/>
        <v>-16.63</v>
      </c>
      <c r="L39" s="26">
        <f t="shared" si="18"/>
        <v>-54.547999999999995</v>
      </c>
      <c r="M39" s="26">
        <f t="shared" si="18"/>
        <v>-13.585000000000001</v>
      </c>
      <c r="N39" s="26">
        <f t="shared" si="18"/>
        <v>-322.93600000000004</v>
      </c>
      <c r="O39" s="26">
        <f t="shared" si="18"/>
        <v>-38.096999999999994</v>
      </c>
      <c r="P39" s="26">
        <f t="shared" si="18"/>
        <v>-12.859</v>
      </c>
      <c r="Q39" s="26">
        <f t="shared" si="18"/>
        <v>-259.887</v>
      </c>
      <c r="R39" s="26">
        <f t="shared" si="18"/>
        <v>-12.087999999999999</v>
      </c>
      <c r="S39" s="26">
        <f t="shared" si="18"/>
        <v>8.3301000000000016</v>
      </c>
      <c r="T39" s="26">
        <f t="shared" si="18"/>
        <v>-28.4</v>
      </c>
      <c r="U39" s="26">
        <f t="shared" si="18"/>
        <v>59.6</v>
      </c>
      <c r="V39" s="26">
        <f t="shared" si="18"/>
        <v>-15.2</v>
      </c>
      <c r="W39" s="26">
        <f t="shared" si="18"/>
        <v>-7.6698999999999993</v>
      </c>
      <c r="X39" s="26">
        <v>-79.98399999999998</v>
      </c>
      <c r="Y39" s="26">
        <f t="shared" si="18"/>
        <v>-69.100000000000009</v>
      </c>
      <c r="Z39" s="26">
        <f t="shared" si="18"/>
        <v>-78.850999999999999</v>
      </c>
      <c r="AA39" s="26">
        <f t="shared" si="18"/>
        <v>-29.299999999999997</v>
      </c>
      <c r="AB39" s="26">
        <f t="shared" si="18"/>
        <v>96.728999999999985</v>
      </c>
      <c r="AC39" s="26">
        <f t="shared" si="18"/>
        <v>73.074000000000041</v>
      </c>
      <c r="AD39" s="26">
        <f t="shared" si="18"/>
        <v>-17.600000000000005</v>
      </c>
      <c r="AE39" s="26">
        <f t="shared" si="18"/>
        <v>97.8</v>
      </c>
      <c r="AF39" s="26">
        <f t="shared" si="18"/>
        <v>-53.713999999999999</v>
      </c>
      <c r="AG39" s="26">
        <f t="shared" si="18"/>
        <v>46.587999999999994</v>
      </c>
      <c r="AH39" s="26">
        <f t="shared" si="18"/>
        <v>-140.023</v>
      </c>
      <c r="AI39" s="26">
        <f t="shared" si="18"/>
        <v>-0.4</v>
      </c>
      <c r="AJ39" s="26">
        <f t="shared" si="18"/>
        <v>-40.799999999999997</v>
      </c>
    </row>
    <row r="40" spans="2:36" x14ac:dyDescent="0.25">
      <c r="B40" s="21"/>
      <c r="C40" s="64"/>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2:36" x14ac:dyDescent="0.25">
      <c r="B41" s="21" t="s">
        <v>302</v>
      </c>
      <c r="C41" s="64">
        <v>-268.90800000000002</v>
      </c>
      <c r="D41" s="45">
        <v>105.00516429830003</v>
      </c>
      <c r="E41" s="45">
        <v>204.15116429830007</v>
      </c>
      <c r="F41" s="21">
        <v>28.575999999999823</v>
      </c>
      <c r="G41" s="21">
        <f t="shared" ref="G41:AJ41" si="19">G18+G29+G39</f>
        <v>12.079309134733023</v>
      </c>
      <c r="H41" s="21">
        <f t="shared" si="19"/>
        <v>-139.801309134733</v>
      </c>
      <c r="I41" s="21">
        <f t="shared" si="19"/>
        <v>21.35100000000007</v>
      </c>
      <c r="J41" s="21">
        <f t="shared" si="19"/>
        <v>26.115999999999975</v>
      </c>
      <c r="K41" s="21">
        <f t="shared" si="19"/>
        <v>118.22300000000007</v>
      </c>
      <c r="L41" s="21">
        <f t="shared" si="19"/>
        <v>-44.297250379379975</v>
      </c>
      <c r="M41" s="21">
        <f t="shared" si="19"/>
        <v>-78.690749620620011</v>
      </c>
      <c r="N41" s="21">
        <f t="shared" si="19"/>
        <v>-380.69640511890799</v>
      </c>
      <c r="O41" s="21">
        <f t="shared" si="19"/>
        <v>30.729016452867029</v>
      </c>
      <c r="P41" s="21">
        <f t="shared" si="19"/>
        <v>-1.8324835281879412</v>
      </c>
      <c r="Q41" s="21">
        <f t="shared" si="19"/>
        <v>-199.81493804358706</v>
      </c>
      <c r="R41" s="21">
        <f t="shared" si="19"/>
        <v>-209.773</v>
      </c>
      <c r="S41" s="21">
        <f t="shared" si="19"/>
        <v>415.30509999999998</v>
      </c>
      <c r="T41" s="21">
        <f t="shared" si="19"/>
        <v>132.5</v>
      </c>
      <c r="U41" s="21">
        <f t="shared" si="19"/>
        <v>298.50000000000006</v>
      </c>
      <c r="V41" s="21">
        <f t="shared" si="19"/>
        <v>92.899999999999991</v>
      </c>
      <c r="W41" s="21">
        <f t="shared" si="19"/>
        <v>-108.5949</v>
      </c>
      <c r="X41" s="21">
        <v>90.147999999999939</v>
      </c>
      <c r="Y41" s="21">
        <f t="shared" si="19"/>
        <v>65.59999999999998</v>
      </c>
      <c r="Z41" s="21">
        <f t="shared" si="19"/>
        <v>51.048999999999978</v>
      </c>
      <c r="AA41" s="21">
        <f t="shared" si="19"/>
        <v>-1.6000000000000156</v>
      </c>
      <c r="AB41" s="21">
        <f t="shared" si="19"/>
        <v>-26.353000000000009</v>
      </c>
      <c r="AC41" s="21">
        <f t="shared" si="19"/>
        <v>-53.26299999999992</v>
      </c>
      <c r="AD41" s="21">
        <f t="shared" si="19"/>
        <v>31.3</v>
      </c>
      <c r="AE41" s="21">
        <f t="shared" si="19"/>
        <v>24.048999999999992</v>
      </c>
      <c r="AF41" s="21">
        <f t="shared" si="19"/>
        <v>-26.664999999999985</v>
      </c>
      <c r="AG41" s="21">
        <f t="shared" si="19"/>
        <v>-81.947000000000003</v>
      </c>
      <c r="AH41" s="21">
        <v>-172.60429999999999</v>
      </c>
      <c r="AI41" s="21">
        <f t="shared" si="19"/>
        <v>76.400000000000006</v>
      </c>
      <c r="AJ41" s="21">
        <f t="shared" si="19"/>
        <v>-2.0999999999999872</v>
      </c>
    </row>
    <row r="42" spans="2:36" x14ac:dyDescent="0.25">
      <c r="B42" s="21" t="s">
        <v>303</v>
      </c>
      <c r="C42" s="64">
        <v>349.25000000000006</v>
      </c>
      <c r="D42" s="45">
        <v>260.48</v>
      </c>
      <c r="E42" s="45">
        <v>154.29299999999998</v>
      </c>
      <c r="F42" s="21">
        <v>135.62500000000009</v>
      </c>
      <c r="G42" s="21">
        <v>121.12399999999981</v>
      </c>
      <c r="H42" s="21">
        <v>260.48</v>
      </c>
      <c r="I42" s="21">
        <v>226.58500000000001</v>
      </c>
      <c r="J42" s="21">
        <v>224.94000000000005</v>
      </c>
      <c r="K42" s="21">
        <v>104.68599999999996</v>
      </c>
      <c r="L42" s="21">
        <v>148.327</v>
      </c>
      <c r="M42" s="21">
        <v>226.57599999999991</v>
      </c>
      <c r="N42" s="21">
        <v>604.28</v>
      </c>
      <c r="O42" s="21">
        <v>194.97499999999951</v>
      </c>
      <c r="P42" s="21">
        <v>197.68299999999971</v>
      </c>
      <c r="Q42" s="21">
        <v>399.54849884252798</v>
      </c>
      <c r="R42" s="21">
        <v>604.28</v>
      </c>
      <c r="S42" s="21">
        <v>196.9</v>
      </c>
      <c r="T42" s="21">
        <v>476.4</v>
      </c>
      <c r="U42" s="21">
        <v>178.2</v>
      </c>
      <c r="V42" s="21">
        <v>89.9</v>
      </c>
      <c r="W42" s="21">
        <v>196.88</v>
      </c>
      <c r="X42" s="21">
        <v>105.68600000000001</v>
      </c>
      <c r="Y42" s="21">
        <v>131.69999999999999</v>
      </c>
      <c r="Z42" s="21">
        <v>80.099999999999994</v>
      </c>
      <c r="AA42" s="21">
        <v>80.8</v>
      </c>
      <c r="AB42" s="21">
        <v>105.586</v>
      </c>
      <c r="AC42" s="21">
        <v>156.80000000000001</v>
      </c>
      <c r="AD42" s="21">
        <v>74</v>
      </c>
      <c r="AE42" s="21">
        <v>51</v>
      </c>
      <c r="AF42" s="21">
        <v>78.2</v>
      </c>
      <c r="AG42" s="21">
        <v>156.75</v>
      </c>
      <c r="AH42" s="21">
        <v>328.4</v>
      </c>
      <c r="AI42" s="21">
        <v>78</v>
      </c>
      <c r="AJ42" s="21">
        <v>81.3</v>
      </c>
    </row>
    <row r="43" spans="2:36" x14ac:dyDescent="0.25">
      <c r="B43" s="23" t="s">
        <v>304</v>
      </c>
      <c r="C43" s="99">
        <v>2.3919999999999999</v>
      </c>
      <c r="D43" s="100">
        <v>-16.235164298299999</v>
      </c>
      <c r="E43" s="100">
        <v>-9.1941642982999987</v>
      </c>
      <c r="F43" s="23">
        <v>-9.9080000000000013</v>
      </c>
      <c r="G43" s="23">
        <v>2.4216908652672</v>
      </c>
      <c r="H43" s="23">
        <v>0.44530913473279998</v>
      </c>
      <c r="I43" s="23">
        <f t="shared" ref="I43" si="20">J43+K43+L43+M43</f>
        <v>12.544</v>
      </c>
      <c r="J43" s="23">
        <v>9.4239999999999995</v>
      </c>
      <c r="K43" s="23">
        <v>2.0310000000000001</v>
      </c>
      <c r="L43" s="23">
        <v>0.65625037938000297</v>
      </c>
      <c r="M43" s="23">
        <v>0.432749620619997</v>
      </c>
      <c r="N43" s="23">
        <f t="shared" ref="N43" si="21">O43+P43+Q43+R43</f>
        <v>2.9874051189080002</v>
      </c>
      <c r="O43" s="23">
        <v>0.8719835471333699</v>
      </c>
      <c r="P43" s="23">
        <v>-0.87551647181207004</v>
      </c>
      <c r="Q43" s="23">
        <v>-2.0505607989413193</v>
      </c>
      <c r="R43" s="23">
        <v>5.0414988425280196</v>
      </c>
      <c r="S43" s="23">
        <f t="shared" ref="S43" si="22">T43+U43+V43+W43</f>
        <v>-8.0200000000000014</v>
      </c>
      <c r="T43" s="23">
        <v>-4.4000000000000004</v>
      </c>
      <c r="U43" s="23">
        <v>-0.5</v>
      </c>
      <c r="V43" s="23">
        <v>-4.7</v>
      </c>
      <c r="W43" s="23">
        <v>1.58</v>
      </c>
      <c r="X43" s="23">
        <v>1.1459999999999999</v>
      </c>
      <c r="Y43" s="23">
        <v>-2.1</v>
      </c>
      <c r="Z43" s="23">
        <v>0.6</v>
      </c>
      <c r="AA43" s="23">
        <v>1.1000000000000001</v>
      </c>
      <c r="AB43" s="23">
        <v>1.569</v>
      </c>
      <c r="AC43" s="23">
        <f t="shared" ref="AC43" si="23">AD43+AE43+AF43+AG43</f>
        <v>2.0949999999999998</v>
      </c>
      <c r="AD43" s="23">
        <v>0.2</v>
      </c>
      <c r="AE43" s="23">
        <v>-1.1000000000000001</v>
      </c>
      <c r="AF43" s="23">
        <v>-0.4</v>
      </c>
      <c r="AG43" s="23">
        <v>3.395</v>
      </c>
      <c r="AH43" s="23">
        <v>1.0089999999999999</v>
      </c>
      <c r="AI43" s="23">
        <v>2.4</v>
      </c>
      <c r="AJ43" s="23">
        <v>-1.43</v>
      </c>
    </row>
    <row r="44" spans="2:36" x14ac:dyDescent="0.25">
      <c r="B44" s="26" t="s">
        <v>305</v>
      </c>
      <c r="C44" s="102">
        <f t="shared" ref="C44:M44" si="24">SUM(C41:C43)</f>
        <v>82.734000000000037</v>
      </c>
      <c r="D44" s="26">
        <f t="shared" si="24"/>
        <v>349.25000000000006</v>
      </c>
      <c r="E44" s="26">
        <f t="shared" si="24"/>
        <v>349.25000000000006</v>
      </c>
      <c r="F44" s="26">
        <f t="shared" si="24"/>
        <v>154.29299999999989</v>
      </c>
      <c r="G44" s="26">
        <f t="shared" si="24"/>
        <v>135.62500000000003</v>
      </c>
      <c r="H44" s="26">
        <f t="shared" si="24"/>
        <v>121.12399999999981</v>
      </c>
      <c r="I44" s="26">
        <f t="shared" si="24"/>
        <v>260.48000000000008</v>
      </c>
      <c r="J44" s="26">
        <f t="shared" si="24"/>
        <v>260.48</v>
      </c>
      <c r="K44" s="26">
        <f t="shared" si="24"/>
        <v>224.94000000000005</v>
      </c>
      <c r="L44" s="26">
        <f t="shared" si="24"/>
        <v>104.68600000000002</v>
      </c>
      <c r="M44" s="26">
        <f t="shared" si="24"/>
        <v>148.3179999999999</v>
      </c>
      <c r="N44" s="26">
        <f>SUM(N41:N43)</f>
        <v>226.57099999999997</v>
      </c>
      <c r="O44" s="26">
        <f>SUM(O41:O43)</f>
        <v>226.57599999999991</v>
      </c>
      <c r="P44" s="26">
        <f>SUM(P41:P43)</f>
        <v>194.97499999999971</v>
      </c>
      <c r="Q44" s="26">
        <f>SUM(Q41:Q43)</f>
        <v>197.68299999999959</v>
      </c>
      <c r="R44" s="26">
        <f t="shared" ref="R44:AJ44" si="25">SUM(R41:R43)</f>
        <v>399.54849884252798</v>
      </c>
      <c r="S44" s="26">
        <f>SUM(S41:S43)</f>
        <v>604.18510000000003</v>
      </c>
      <c r="T44" s="26">
        <f t="shared" si="25"/>
        <v>604.5</v>
      </c>
      <c r="U44" s="26">
        <f t="shared" si="25"/>
        <v>476.20000000000005</v>
      </c>
      <c r="V44" s="26">
        <f t="shared" si="25"/>
        <v>178.10000000000002</v>
      </c>
      <c r="W44" s="26">
        <f t="shared" si="25"/>
        <v>89.865099999999998</v>
      </c>
      <c r="X44" s="26">
        <v>196.97999999999993</v>
      </c>
      <c r="Y44" s="26">
        <f t="shared" si="25"/>
        <v>195.19999999999996</v>
      </c>
      <c r="Z44" s="26">
        <f t="shared" si="25"/>
        <v>131.74899999999997</v>
      </c>
      <c r="AA44" s="26">
        <f t="shared" si="25"/>
        <v>80.299999999999983</v>
      </c>
      <c r="AB44" s="26">
        <f t="shared" si="25"/>
        <v>80.801999999999992</v>
      </c>
      <c r="AC44" s="26">
        <f t="shared" si="25"/>
        <v>105.63200000000009</v>
      </c>
      <c r="AD44" s="26">
        <f>SUM(AD41:AD43)</f>
        <v>105.5</v>
      </c>
      <c r="AE44" s="26">
        <f t="shared" si="25"/>
        <v>73.948999999999998</v>
      </c>
      <c r="AF44" s="26">
        <f t="shared" si="25"/>
        <v>51.135000000000019</v>
      </c>
      <c r="AG44" s="26">
        <f t="shared" si="25"/>
        <v>78.197999999999993</v>
      </c>
      <c r="AH44" s="26">
        <f t="shared" si="25"/>
        <v>156.80469999999997</v>
      </c>
      <c r="AI44" s="26">
        <f t="shared" si="25"/>
        <v>156.80000000000001</v>
      </c>
      <c r="AJ44" s="26">
        <f t="shared" si="25"/>
        <v>77.77000000000001</v>
      </c>
    </row>
    <row r="45" spans="2:36" x14ac:dyDescent="0.25">
      <c r="C45" s="36"/>
    </row>
    <row r="46" spans="2:36" x14ac:dyDescent="0.25">
      <c r="C46" s="36"/>
    </row>
    <row r="47" spans="2:36" x14ac:dyDescent="0.25">
      <c r="B47" s="18" t="s">
        <v>62</v>
      </c>
      <c r="C47" s="19" t="s">
        <v>325</v>
      </c>
      <c r="D47" s="20" t="s">
        <v>323</v>
      </c>
      <c r="E47" s="20" t="s">
        <v>322</v>
      </c>
      <c r="F47" s="20" t="s">
        <v>87</v>
      </c>
      <c r="G47" s="20" t="s">
        <v>88</v>
      </c>
      <c r="H47" s="20" t="s">
        <v>89</v>
      </c>
      <c r="I47" s="20" t="s">
        <v>173</v>
      </c>
      <c r="J47" s="20" t="s">
        <v>90</v>
      </c>
      <c r="K47" s="20" t="s">
        <v>91</v>
      </c>
      <c r="L47" s="20" t="s">
        <v>92</v>
      </c>
      <c r="M47" s="20" t="s">
        <v>93</v>
      </c>
      <c r="N47" s="20" t="s">
        <v>177</v>
      </c>
      <c r="O47" s="20" t="s">
        <v>94</v>
      </c>
      <c r="P47" s="20" t="s">
        <v>95</v>
      </c>
      <c r="Q47" s="20" t="s">
        <v>96</v>
      </c>
      <c r="R47" s="20" t="s">
        <v>97</v>
      </c>
      <c r="S47" s="20" t="s">
        <v>98</v>
      </c>
      <c r="T47" s="20" t="s">
        <v>99</v>
      </c>
      <c r="U47" s="20" t="s">
        <v>100</v>
      </c>
      <c r="V47" s="20" t="s">
        <v>101</v>
      </c>
      <c r="W47" s="20" t="s">
        <v>102</v>
      </c>
      <c r="X47" s="20" t="s">
        <v>103</v>
      </c>
      <c r="Y47" s="20" t="s">
        <v>104</v>
      </c>
      <c r="Z47" s="20" t="s">
        <v>105</v>
      </c>
      <c r="AA47" s="20" t="s">
        <v>106</v>
      </c>
      <c r="AB47" s="20" t="s">
        <v>107</v>
      </c>
      <c r="AC47" s="20" t="s">
        <v>108</v>
      </c>
      <c r="AD47" s="20" t="s">
        <v>109</v>
      </c>
      <c r="AE47" s="20" t="s">
        <v>110</v>
      </c>
      <c r="AF47" s="20" t="s">
        <v>111</v>
      </c>
      <c r="AG47" s="20" t="s">
        <v>112</v>
      </c>
      <c r="AH47" s="20" t="s">
        <v>113</v>
      </c>
      <c r="AI47" s="20" t="s">
        <v>114</v>
      </c>
      <c r="AJ47" s="20" t="s">
        <v>115</v>
      </c>
    </row>
    <row r="48" spans="2:36" x14ac:dyDescent="0.25">
      <c r="B48" s="2" t="s">
        <v>306</v>
      </c>
      <c r="C48" s="51">
        <f>C18+E18+F18+G18</f>
        <v>478.40847343303295</v>
      </c>
      <c r="D48" s="33">
        <f>D18+E18+F18+H18</f>
        <v>848.26401946186706</v>
      </c>
      <c r="E48" s="33">
        <f>E18+F18+G18+I18</f>
        <v>920.95547343303292</v>
      </c>
      <c r="F48" s="33">
        <f>F18+G18+H18+J18</f>
        <v>341.02</v>
      </c>
      <c r="G48" s="33">
        <f>G18+H18+J18+K18</f>
        <v>436.505</v>
      </c>
      <c r="H48" s="37">
        <f>H18+J18+K18+L18</f>
        <v>316.78644048588706</v>
      </c>
      <c r="I48" s="37">
        <f>I18</f>
        <v>359.71200000000005</v>
      </c>
      <c r="J48" s="37">
        <f>J18+K18+L18+M18</f>
        <v>359.71200000000005</v>
      </c>
      <c r="K48" s="33">
        <f>K18+L18+M18+O18</f>
        <v>358.38101645286713</v>
      </c>
      <c r="L48" s="33">
        <f>L18+M18+O18+P18</f>
        <v>214.84853292467909</v>
      </c>
      <c r="M48" s="33">
        <f>M18+O18+P18+Q18</f>
        <v>291.63184526047201</v>
      </c>
      <c r="N48" s="37">
        <f>N18</f>
        <v>219.51159488109204</v>
      </c>
      <c r="O48" s="37">
        <f>O18+P18+Q18+R18</f>
        <v>219.51159488109201</v>
      </c>
      <c r="P48" s="33">
        <f>P18+Q18+R18+T18</f>
        <v>310.96357842822499</v>
      </c>
      <c r="Q48" s="33">
        <f>Q18+R18+T18+U18</f>
        <v>460.72906195641292</v>
      </c>
      <c r="R48" s="33">
        <f>R18+T18+U18+V18</f>
        <v>460.084</v>
      </c>
      <c r="S48" s="33">
        <f>S18</f>
        <v>462.21799999999996</v>
      </c>
      <c r="T48" s="33">
        <f>T18+U18+V18+W18</f>
        <v>462.21800000000007</v>
      </c>
      <c r="U48" s="33">
        <f>U18+V18+W18+Y18</f>
        <v>432.8180000000001</v>
      </c>
      <c r="V48" s="33">
        <f>V18+W18+Y18+Z18</f>
        <v>324.01799999999997</v>
      </c>
      <c r="W48" s="33">
        <f>W18+Y18+Z18+AA18</f>
        <v>288.11799999999994</v>
      </c>
      <c r="X48" s="33">
        <f>X18</f>
        <v>312.16499999999991</v>
      </c>
      <c r="Y48" s="33">
        <f>Y18+Z18+AA18+AB18</f>
        <v>312.24399999999991</v>
      </c>
      <c r="Z48" s="33">
        <f>Z18+AA18+AB18+AD18</f>
        <v>248.34399999999994</v>
      </c>
      <c r="AA48" s="33">
        <f>AA18+AB18+AD18+AE18</f>
        <v>229.64399999999998</v>
      </c>
      <c r="AB48" s="33">
        <f>AB18+AD18+AE18+AF18</f>
        <v>192.54400000000001</v>
      </c>
      <c r="AC48" s="33">
        <f>AC18</f>
        <v>184.89900000000003</v>
      </c>
      <c r="AD48" s="33">
        <f>AD18+AE18+AF18+AG18</f>
        <v>184.89900000000003</v>
      </c>
      <c r="AE48" s="33">
        <f>AE18+AF18+AI18</f>
        <v>258.3</v>
      </c>
      <c r="AF48" s="33">
        <f>AF18+AG18+AI18+AJ18</f>
        <v>160.59900000000002</v>
      </c>
      <c r="AG48" s="33">
        <v>95.499000000000009</v>
      </c>
      <c r="AH48" s="33">
        <f>AH18</f>
        <v>126.22969999999998</v>
      </c>
      <c r="AI48" s="33">
        <v>126.22969999999999</v>
      </c>
      <c r="AJ48" s="33">
        <v>134</v>
      </c>
    </row>
    <row r="49" spans="2:36" x14ac:dyDescent="0.25">
      <c r="B49" s="2" t="s">
        <v>307</v>
      </c>
      <c r="C49" s="51">
        <f>'[1]RR Kv'!C54+'[1]RR Kv'!D54+'[1]RR Kv'!E54+'[1]RR Kv'!F54</f>
        <v>451.25499999999982</v>
      </c>
      <c r="D49" s="33">
        <f>'[1]IS YTD'!D54</f>
        <v>464.32499999999976</v>
      </c>
      <c r="E49" s="33">
        <f>'[1]IS Q '!D54+'[1]IS Q '!E54+'[1]IS Q '!F54+'[1]IS Q '!G54</f>
        <v>464.38499999999988</v>
      </c>
      <c r="F49" s="33">
        <f>'[1]IS Q '!E54+'[1]IS Q '!F54+'[1]IS Q '!G54+'[1]IS Q '!H54</f>
        <v>488.87499999999989</v>
      </c>
      <c r="G49" s="33">
        <f>'[1]IS Q '!F54+'[1]IS Q '!G54+'[1]IS Q '!H54+'[1]IS Q '!I54</f>
        <v>492.11799999999994</v>
      </c>
      <c r="H49" s="37">
        <f>'[1]RR Kv'!G54+'[1]RR Kv'!H54+'[1]RR Kv'!I54+'[1]RR Kv'!J54</f>
        <v>522.37700000000007</v>
      </c>
      <c r="I49" s="37">
        <f>'[1]IS YTD'!H54</f>
        <v>583.25399999999991</v>
      </c>
      <c r="J49" s="37">
        <f>'[1]RR Kv'!H54+'[1]RR Kv'!I54+'[1]RR Kv'!J54+'[1]RR Kv'!K54</f>
        <v>583.25400000000002</v>
      </c>
      <c r="K49" s="33">
        <f>'[1]IS Q '!I54+'[1]IS Q '!J54+'[1]IS Q '!K54+'[1]IS Q '!L54</f>
        <v>566.55599999999993</v>
      </c>
      <c r="L49" s="33">
        <f>'[1]IS Q '!J54+'[1]IS Q '!K54+'[1]IS Q '!L54+'[1]IS Q '!M54</f>
        <v>579.78000000000009</v>
      </c>
      <c r="M49" s="33">
        <f>'[1]IS Q '!K54+'[1]IS Q '!L54+'[1]IS Q '!M54+'[1]IS Q '!N54+1</f>
        <v>556.89499999999998</v>
      </c>
      <c r="N49" s="37">
        <f>'[1]IS YTD'!L54</f>
        <v>515.65300000000002</v>
      </c>
      <c r="O49" s="37">
        <f>'[1]RR Kv'!L54+'[1]RR Kv'!M54+'[1]RR Kv'!N54+'[1]RR Kv'!O54</f>
        <v>514.65299999999991</v>
      </c>
      <c r="P49" s="33">
        <f>'[1]IS Q '!M54+'[1]IS Q '!N54+'[1]IS Q '!O54+'[1]IS Q '!Q54</f>
        <v>510.45699999999988</v>
      </c>
      <c r="Q49" s="33">
        <f>'[1]IS Q '!N54+'[1]IS Q '!O54+'[1]IS Q '!Q54+'[1]IS Q '!R54</f>
        <v>499.45299999999986</v>
      </c>
      <c r="R49" s="33">
        <f>'[1]IS Q '!O54+'[1]IS Q '!Q54+'[1]IS Q '!R54+'[1]IS Q '!S54</f>
        <v>472.51499999999987</v>
      </c>
      <c r="S49" s="33">
        <f>'[1]IS Q '!P54</f>
        <v>455.11200000000008</v>
      </c>
      <c r="T49" s="33">
        <f>'[1]IS Q '!Q54+'[1]IS Q '!R54+'[1]IS Q '!S54+'[1]IS Q '!T54</f>
        <v>455.11199999999985</v>
      </c>
      <c r="U49" s="33">
        <f>'[1]IS Q '!R54+'[1]IS Q '!S54+'[1]IS Q '!T54+'[1]IS Q '!V54</f>
        <v>453.63099999999986</v>
      </c>
      <c r="V49" s="33">
        <f>'[1]IS Q '!S54+'[1]IS Q '!T54+'[1]IS Q '!V54+'[1]IS Q '!W54</f>
        <v>426.66599999999994</v>
      </c>
      <c r="W49" s="33">
        <f>'[1]IS Q '!T54+'[1]IS Q '!V54+'[1]IS Q '!W54+'[1]IS Q '!X54</f>
        <v>385.39600000000007</v>
      </c>
      <c r="X49" s="33">
        <f>'[1]IS Q '!U54</f>
        <v>371.34099999999995</v>
      </c>
      <c r="Y49" s="33">
        <f>'[1]IS Q '!V54+'[1]IS Q '!W54+'[1]IS Q '!X54+'[1]IS Q '!Y54</f>
        <v>371.32500000000005</v>
      </c>
      <c r="Z49" s="33">
        <f>'[1]IS Q '!W54+'[1]IS Q '!X54+'[1]IS Q '!Y54+'[1]IS Q '!AA54</f>
        <v>341.49100000000027</v>
      </c>
      <c r="AA49" s="33">
        <f>'[1]IS Q '!X54+'[1]IS Q '!Y54+'[1]IS Q '!AA54+'[1]IS Q '!AB54</f>
        <v>306.16700000000026</v>
      </c>
      <c r="AB49" s="33">
        <f>'[1]IS Q '!Y54+'[1]IS Q '!AA54+'[1]IS Q '!AB54+'[1]IS Q '!AC54</f>
        <v>276.38400000000024</v>
      </c>
      <c r="AC49" s="33">
        <f>'[1]IS Q '!Z54</f>
        <v>274.19999999999982</v>
      </c>
      <c r="AD49" s="33">
        <f>'[1]IS Q '!AA54+'[1]IS Q '!AB54+'[1]IS Q '!AC54+'[1]IS Q '!AD54</f>
        <v>275.14200000000017</v>
      </c>
      <c r="AE49" s="33">
        <f>'[1]IS Q '!AB54+'[1]IS Q '!AC54+'[1]IS Q '!AD54+'[1]IS Q '!AF54</f>
        <v>270.06699999999995</v>
      </c>
      <c r="AF49" s="33">
        <f>'[1]IS Q '!AC54+'[1]IS Q '!AD54+'[1]IS Q '!AF54+'[1]IS Q '!AG54</f>
        <v>262.05399999999992</v>
      </c>
      <c r="AG49" s="33">
        <v>239.14299999999997</v>
      </c>
      <c r="AH49" s="33">
        <f>'[1]IS Q '!AE54</f>
        <v>233.69299999999998</v>
      </c>
      <c r="AI49" s="33">
        <v>233.29399999999993</v>
      </c>
      <c r="AJ49" s="33">
        <v>224</v>
      </c>
    </row>
    <row r="50" spans="2:36" x14ac:dyDescent="0.25">
      <c r="B50" s="90" t="s">
        <v>308</v>
      </c>
      <c r="C50" s="91">
        <f>C48/C49</f>
        <v>1.0601732356052191</v>
      </c>
      <c r="D50" s="92">
        <f>D48/D49</f>
        <v>1.8268756139813007</v>
      </c>
      <c r="E50" s="92">
        <f>E48/E49</f>
        <v>1.9831723105462777</v>
      </c>
      <c r="F50" s="92">
        <f>F48/F49</f>
        <v>0.69756072615699327</v>
      </c>
      <c r="G50" s="92">
        <f>G48/G49</f>
        <v>0.88699255056714055</v>
      </c>
      <c r="H50" s="92">
        <f t="shared" ref="H50:J50" si="26">H48/H49</f>
        <v>0.60643259654595627</v>
      </c>
      <c r="I50" s="92">
        <f t="shared" si="26"/>
        <v>0.61673301854766549</v>
      </c>
      <c r="J50" s="92">
        <f t="shared" si="26"/>
        <v>0.61673301854766538</v>
      </c>
      <c r="K50" s="92">
        <f>K48/K49</f>
        <v>0.6325606232267722</v>
      </c>
      <c r="L50" s="92">
        <f>L48/L49</f>
        <v>0.3705690657226518</v>
      </c>
      <c r="M50" s="92">
        <f>M48/M49</f>
        <v>0.52367474166669126</v>
      </c>
      <c r="N50" s="92">
        <f t="shared" ref="N50:O50" si="27">N48/N49</f>
        <v>0.4256963401378292</v>
      </c>
      <c r="O50" s="92">
        <f t="shared" si="27"/>
        <v>0.42652349229693026</v>
      </c>
      <c r="P50" s="92">
        <f>P48/P49</f>
        <v>0.60918662772422572</v>
      </c>
      <c r="Q50" s="93">
        <f>Q48/Q49</f>
        <v>0.92246730314246395</v>
      </c>
      <c r="R50" s="93">
        <f t="shared" ref="R50:AJ50" si="28">R48/R49</f>
        <v>0.97369184047067314</v>
      </c>
      <c r="S50" s="93">
        <f t="shared" si="28"/>
        <v>1.0156137390356657</v>
      </c>
      <c r="T50" s="93">
        <f t="shared" si="28"/>
        <v>1.0156137390356665</v>
      </c>
      <c r="U50" s="93">
        <f t="shared" si="28"/>
        <v>0.95411909679894058</v>
      </c>
      <c r="V50" s="93">
        <f t="shared" si="28"/>
        <v>0.7594183740912096</v>
      </c>
      <c r="W50" s="93">
        <f t="shared" si="28"/>
        <v>0.74758949236629302</v>
      </c>
      <c r="X50" s="93">
        <f t="shared" si="28"/>
        <v>0.84064242838792358</v>
      </c>
      <c r="Y50" s="93">
        <f t="shared" si="28"/>
        <v>0.84089140241028715</v>
      </c>
      <c r="Z50" s="93">
        <f t="shared" si="28"/>
        <v>0.72723439270727408</v>
      </c>
      <c r="AA50" s="93">
        <f t="shared" si="28"/>
        <v>0.7500612410873797</v>
      </c>
      <c r="AB50" s="93">
        <f t="shared" si="28"/>
        <v>0.69665393076299587</v>
      </c>
      <c r="AC50" s="93">
        <f t="shared" si="28"/>
        <v>0.67432166301969421</v>
      </c>
      <c r="AD50" s="93">
        <f t="shared" si="28"/>
        <v>0.67201299692522376</v>
      </c>
      <c r="AE50" s="93">
        <f t="shared" si="28"/>
        <v>0.95642933049946888</v>
      </c>
      <c r="AF50" s="93">
        <f t="shared" si="28"/>
        <v>0.61284697047173509</v>
      </c>
      <c r="AG50" s="93">
        <f t="shared" si="28"/>
        <v>0.39933847112397192</v>
      </c>
      <c r="AH50" s="93">
        <f t="shared" si="28"/>
        <v>0.54015182311836463</v>
      </c>
      <c r="AI50" s="93">
        <f t="shared" si="28"/>
        <v>0.54107563846476991</v>
      </c>
      <c r="AJ50" s="93">
        <f t="shared" si="28"/>
        <v>0.5982142857142857</v>
      </c>
    </row>
    <row r="51" spans="2:36" x14ac:dyDescent="0.25">
      <c r="C51" s="36"/>
    </row>
    <row r="52" spans="2:36" x14ac:dyDescent="0.25">
      <c r="C52" s="36"/>
    </row>
    <row r="53" spans="2:36" x14ac:dyDescent="0.25">
      <c r="B53" s="18" t="s">
        <v>47</v>
      </c>
      <c r="C53" s="19" t="s">
        <v>325</v>
      </c>
      <c r="D53" s="20" t="s">
        <v>323</v>
      </c>
      <c r="E53" s="20" t="s">
        <v>87</v>
      </c>
      <c r="F53" s="20" t="s">
        <v>87</v>
      </c>
      <c r="G53" s="20" t="s">
        <v>88</v>
      </c>
      <c r="H53" s="20" t="s">
        <v>89</v>
      </c>
      <c r="I53" s="20" t="s">
        <v>173</v>
      </c>
      <c r="J53" s="20" t="s">
        <v>90</v>
      </c>
      <c r="K53" s="20" t="s">
        <v>91</v>
      </c>
      <c r="L53" s="20" t="s">
        <v>92</v>
      </c>
      <c r="M53" s="20" t="s">
        <v>93</v>
      </c>
      <c r="N53" s="20" t="s">
        <v>177</v>
      </c>
      <c r="O53" s="20" t="s">
        <v>94</v>
      </c>
      <c r="P53" s="20" t="s">
        <v>95</v>
      </c>
      <c r="Q53" s="20" t="s">
        <v>96</v>
      </c>
      <c r="R53" s="20" t="s">
        <v>97</v>
      </c>
      <c r="S53" s="20" t="s">
        <v>98</v>
      </c>
      <c r="T53" s="20" t="s">
        <v>99</v>
      </c>
      <c r="U53" s="20" t="s">
        <v>100</v>
      </c>
      <c r="V53" s="20" t="s">
        <v>101</v>
      </c>
      <c r="W53" s="20" t="s">
        <v>102</v>
      </c>
      <c r="X53" s="20" t="s">
        <v>103</v>
      </c>
      <c r="Y53" s="20" t="s">
        <v>104</v>
      </c>
      <c r="Z53" s="20" t="s">
        <v>105</v>
      </c>
      <c r="AA53" s="20" t="s">
        <v>106</v>
      </c>
      <c r="AB53" s="20" t="s">
        <v>107</v>
      </c>
      <c r="AC53" s="20" t="s">
        <v>108</v>
      </c>
      <c r="AD53" s="20" t="s">
        <v>109</v>
      </c>
      <c r="AE53" s="20" t="s">
        <v>110</v>
      </c>
      <c r="AF53" s="20" t="s">
        <v>111</v>
      </c>
      <c r="AG53" s="20" t="s">
        <v>112</v>
      </c>
      <c r="AH53" s="20" t="s">
        <v>113</v>
      </c>
      <c r="AI53" s="20" t="s">
        <v>114</v>
      </c>
      <c r="AJ53" s="20" t="s">
        <v>115</v>
      </c>
    </row>
    <row r="54" spans="2:36" x14ac:dyDescent="0.25">
      <c r="B54" s="2" t="s">
        <v>238</v>
      </c>
      <c r="C54" s="51">
        <f>[1]BR!C31</f>
        <v>867.09500000000003</v>
      </c>
      <c r="D54" s="33">
        <f>[1]BS!D31</f>
        <v>859.83399999999995</v>
      </c>
      <c r="E54" s="33">
        <f>[1]BS!D31</f>
        <v>859.83399999999995</v>
      </c>
      <c r="F54" s="33">
        <f>[1]BS!E31</f>
        <v>878.6</v>
      </c>
      <c r="G54" s="33">
        <f>[1]BS!F31</f>
        <v>904.46600000000001</v>
      </c>
      <c r="H54" s="37">
        <f>[1]BR!G31</f>
        <v>895.61</v>
      </c>
      <c r="I54" s="37">
        <f>[1]BR!G31</f>
        <v>895.61</v>
      </c>
      <c r="J54" s="37">
        <f>[1]BR!G31</f>
        <v>895.61</v>
      </c>
      <c r="K54" s="33">
        <f>[1]BS!I31</f>
        <v>869.31899999999996</v>
      </c>
      <c r="L54" s="33">
        <f>[1]BS!J31</f>
        <v>867.02700000000004</v>
      </c>
      <c r="M54" s="33">
        <f>[1]BS!K31</f>
        <v>857.96100000000001</v>
      </c>
      <c r="N54" s="37">
        <f>[1]BR!L31</f>
        <v>851.52800000000002</v>
      </c>
      <c r="O54" s="37">
        <f>[1]BR!L31</f>
        <v>851.52800000000002</v>
      </c>
      <c r="P54" s="33">
        <f>[1]BS!M31</f>
        <v>828.06</v>
      </c>
      <c r="Q54" s="33">
        <f>[1]BS!N31</f>
        <v>818.32500000000005</v>
      </c>
      <c r="R54" s="33">
        <f>[1]BS!O31</f>
        <v>819.23199999999997</v>
      </c>
      <c r="S54" s="33">
        <f>[1]BS!P31</f>
        <v>801.29</v>
      </c>
      <c r="T54" s="33">
        <f>[1]BS!P31</f>
        <v>801.29</v>
      </c>
      <c r="U54" s="33">
        <f>[1]BS!Q31</f>
        <v>816.71500000000003</v>
      </c>
      <c r="V54" s="33">
        <f>[1]BS!R31</f>
        <v>753.48900000000003</v>
      </c>
      <c r="W54" s="33">
        <f>[1]BS!S31</f>
        <v>778.76800000000003</v>
      </c>
      <c r="X54" s="33">
        <f>[1]BS!T31</f>
        <v>762.66200000000003</v>
      </c>
      <c r="Y54" s="33">
        <f>[1]BS!T31</f>
        <v>762.66200000000003</v>
      </c>
      <c r="Z54" s="33">
        <f>[1]BS!U31</f>
        <v>832.01599999999996</v>
      </c>
      <c r="AA54" s="33">
        <f>[1]BS!V31</f>
        <v>890.22699999999998</v>
      </c>
      <c r="AB54" s="33">
        <f>[1]BS!W31</f>
        <v>793.47900000000004</v>
      </c>
      <c r="AC54" s="33">
        <f>[1]BS!X31</f>
        <v>416.28500000000003</v>
      </c>
      <c r="AD54" s="33">
        <f>[1]BS!X31</f>
        <v>416.28500000000003</v>
      </c>
      <c r="AE54" s="33">
        <f>[1]BS!Y31</f>
        <v>418.17099999999999</v>
      </c>
      <c r="AF54" s="33">
        <f>[1]BS!Z31</f>
        <v>421.65499999999997</v>
      </c>
      <c r="AG54" s="33">
        <f>[1]BS!AA31</f>
        <v>370.98899999999998</v>
      </c>
      <c r="AH54" s="33">
        <f>[1]BS!AB31</f>
        <v>360.3</v>
      </c>
      <c r="AI54" s="33">
        <f>[1]BS!AB31</f>
        <v>360.3</v>
      </c>
      <c r="AJ54" s="33">
        <f>[1]BS!AC31</f>
        <v>353.5</v>
      </c>
    </row>
    <row r="55" spans="2:36" x14ac:dyDescent="0.25">
      <c r="B55" s="2" t="s">
        <v>243</v>
      </c>
      <c r="C55" s="51">
        <f>[1]BR!C37</f>
        <v>50.076999999999998</v>
      </c>
      <c r="D55" s="33">
        <f>[1]BS!D37</f>
        <v>213.72499999999999</v>
      </c>
      <c r="E55" s="33">
        <f>[1]BS!D37</f>
        <v>213.72499999999999</v>
      </c>
      <c r="F55" s="33">
        <f>[1]BS!E37</f>
        <v>216.01499999999999</v>
      </c>
      <c r="G55" s="33">
        <f>[1]BS!F37</f>
        <v>311.69299999999998</v>
      </c>
      <c r="H55" s="37">
        <f>[1]BR!G37</f>
        <v>222.179</v>
      </c>
      <c r="I55" s="37">
        <f>[1]BR!G37</f>
        <v>222.179</v>
      </c>
      <c r="J55" s="37">
        <f>[1]BR!G37</f>
        <v>222.179</v>
      </c>
      <c r="K55" s="33">
        <f>[1]BS!I37</f>
        <v>216.91499999999999</v>
      </c>
      <c r="L55" s="33">
        <f>[1]BS!J37</f>
        <v>213.71700000000001</v>
      </c>
      <c r="M55" s="33">
        <f>[1]BS!K37</f>
        <v>52.02</v>
      </c>
      <c r="N55" s="37">
        <f>[1]BR!L37</f>
        <v>52.177999999999997</v>
      </c>
      <c r="O55" s="37">
        <f>[1]BR!L37</f>
        <v>52.177999999999997</v>
      </c>
      <c r="P55" s="33">
        <f>[1]BS!M37</f>
        <v>42.473999999999997</v>
      </c>
      <c r="Q55" s="33">
        <f>[1]BS!N37</f>
        <v>40.921999999999997</v>
      </c>
      <c r="R55" s="33">
        <f>[1]BS!O37</f>
        <v>42.838999999999999</v>
      </c>
      <c r="S55" s="33">
        <f>[1]BS!P37</f>
        <v>41.25</v>
      </c>
      <c r="T55" s="33">
        <f>[1]BS!P37</f>
        <v>41.25</v>
      </c>
      <c r="U55" s="33">
        <f>[1]BS!Q37</f>
        <v>43.076999999999998</v>
      </c>
      <c r="V55" s="33">
        <f>[1]BS!R37</f>
        <v>44.198</v>
      </c>
      <c r="W55" s="33">
        <f>[1]BS!S37</f>
        <v>46.761000000000003</v>
      </c>
      <c r="X55" s="33">
        <f>[1]BS!T37</f>
        <v>44.204000000000001</v>
      </c>
      <c r="Y55" s="33">
        <f>[1]BS!T37</f>
        <v>44.204000000000001</v>
      </c>
      <c r="Z55" s="33">
        <f>[1]BS!U37</f>
        <v>44.38</v>
      </c>
      <c r="AA55" s="33">
        <f>[1]BS!V37</f>
        <v>59.68</v>
      </c>
      <c r="AB55" s="33">
        <f>[1]BS!W37</f>
        <v>70.55</v>
      </c>
      <c r="AC55" s="33">
        <f>[1]BS!X37</f>
        <v>131.02600000000001</v>
      </c>
      <c r="AD55" s="33">
        <f>[1]BS!X37</f>
        <v>131.02600000000001</v>
      </c>
      <c r="AE55" s="33">
        <f>[1]BS!Y37</f>
        <v>148.66399999999999</v>
      </c>
      <c r="AF55" s="33">
        <f>[1]BS!Z37</f>
        <v>59.463999999999999</v>
      </c>
      <c r="AG55" s="33">
        <f>[1]BS!AA37</f>
        <v>0</v>
      </c>
      <c r="AH55" s="33">
        <f>[1]BS!AB37</f>
        <v>0</v>
      </c>
      <c r="AI55" s="33">
        <f>[1]BS!AB37</f>
        <v>0</v>
      </c>
      <c r="AJ55" s="33">
        <f>[1]BS!AC37</f>
        <v>0.3</v>
      </c>
    </row>
    <row r="56" spans="2:36" x14ac:dyDescent="0.25">
      <c r="B56" s="2" t="s">
        <v>309</v>
      </c>
      <c r="C56" s="51">
        <f>-[1]BR!C18</f>
        <v>-82.733999999999995</v>
      </c>
      <c r="D56" s="33">
        <f>-[1]BS!D18</f>
        <v>-349.25</v>
      </c>
      <c r="E56" s="33">
        <f>-[1]BS!D18</f>
        <v>-349.25</v>
      </c>
      <c r="F56" s="33">
        <f>-[1]BS!E18</f>
        <v>-154.29300000000001</v>
      </c>
      <c r="G56" s="33">
        <f>-[1]BS!F18</f>
        <v>-135.625</v>
      </c>
      <c r="H56" s="37">
        <f>-[1]BR!G18</f>
        <v>-121.124</v>
      </c>
      <c r="I56" s="37">
        <f>-[1]BR!G18</f>
        <v>-121.124</v>
      </c>
      <c r="J56" s="37">
        <f>-[1]BR!G18</f>
        <v>-121.124</v>
      </c>
      <c r="K56" s="33">
        <f>-[1]BS!I18</f>
        <v>-224.941</v>
      </c>
      <c r="L56" s="33">
        <f>-[1]BS!J18</f>
        <v>-104.68600000000001</v>
      </c>
      <c r="M56" s="33">
        <f>-[1]BS!K18</f>
        <v>-148.327</v>
      </c>
      <c r="N56" s="37">
        <f>-[1]BR!L18</f>
        <v>-226.58500000000001</v>
      </c>
      <c r="O56" s="37">
        <f>-[1]BR!L18</f>
        <v>-226.58500000000001</v>
      </c>
      <c r="P56" s="33">
        <f>-[1]BS!M18</f>
        <v>-195.12100000000001</v>
      </c>
      <c r="Q56" s="33">
        <f>-[1]BS!N18</f>
        <v>-197.69399999999999</v>
      </c>
      <c r="R56" s="33">
        <f>-[1]BS!O18</f>
        <v>-399.548</v>
      </c>
      <c r="S56" s="33">
        <f>-[1]BS!P18</f>
        <v>-604.28</v>
      </c>
      <c r="T56" s="33">
        <f>-[1]BS!P18</f>
        <v>-604.28</v>
      </c>
      <c r="U56" s="33">
        <f>-[1]BS!Q18</f>
        <v>-476.43599999999998</v>
      </c>
      <c r="V56" s="33">
        <f>-[1]BS!R18</f>
        <v>-178.22800000000001</v>
      </c>
      <c r="W56" s="33">
        <f>-[1]BS!S18</f>
        <v>-89.864999999999995</v>
      </c>
      <c r="X56" s="33">
        <f>-[1]BS!T18</f>
        <v>-196.88</v>
      </c>
      <c r="Y56" s="33">
        <f>-[1]BS!T18</f>
        <v>-196.88</v>
      </c>
      <c r="Z56" s="33">
        <f>-[1]BS!U18</f>
        <v>-131.66800000000001</v>
      </c>
      <c r="AA56" s="33">
        <f>-[1]BS!V18</f>
        <v>-80.105000000000004</v>
      </c>
      <c r="AB56" s="33">
        <f>-[1]BS!W18</f>
        <v>-80.802000000000007</v>
      </c>
      <c r="AC56" s="33">
        <f>-[1]BS!X18</f>
        <v>-105.586</v>
      </c>
      <c r="AD56" s="33">
        <f>-[1]BS!X18</f>
        <v>-105.586</v>
      </c>
      <c r="AE56" s="33">
        <f>-[1]BS!Y18</f>
        <v>-73.966999999999999</v>
      </c>
      <c r="AF56" s="33">
        <f>-[1]BS!Z18</f>
        <v>-50.993000000000002</v>
      </c>
      <c r="AG56" s="33">
        <f>-[1]BS!AA18</f>
        <v>-78.197999999999993</v>
      </c>
      <c r="AH56" s="33">
        <f>-[1]BS!AB18</f>
        <v>-156.80000000000001</v>
      </c>
      <c r="AI56" s="33">
        <f>-[1]BS!AB18</f>
        <v>-156.80000000000001</v>
      </c>
      <c r="AJ56" s="33">
        <f>-[1]BS!AC18</f>
        <v>-78</v>
      </c>
    </row>
    <row r="57" spans="2:36" x14ac:dyDescent="0.25">
      <c r="B57" s="90" t="s">
        <v>47</v>
      </c>
      <c r="C57" s="62">
        <f>SUM(C54:C56)</f>
        <v>834.43799999999999</v>
      </c>
      <c r="D57" s="39">
        <f>SUM(D54:D56)</f>
        <v>724.30899999999997</v>
      </c>
      <c r="E57" s="39">
        <f>SUM(E54:E56)</f>
        <v>724.30899999999997</v>
      </c>
      <c r="F57" s="39">
        <f>SUM(F54:F56)</f>
        <v>940.322</v>
      </c>
      <c r="G57" s="39">
        <f>SUM(G54:G56)</f>
        <v>1080.5340000000001</v>
      </c>
      <c r="H57" s="40">
        <f t="shared" ref="H57:J57" si="29">SUM(H54:H56)</f>
        <v>996.66499999999996</v>
      </c>
      <c r="I57" s="40">
        <f t="shared" si="29"/>
        <v>996.66499999999996</v>
      </c>
      <c r="J57" s="40">
        <f t="shared" si="29"/>
        <v>996.66499999999996</v>
      </c>
      <c r="K57" s="39">
        <f>SUM(K54:K56)</f>
        <v>861.29299999999989</v>
      </c>
      <c r="L57" s="39">
        <f>SUM(L54:L56)</f>
        <v>976.05800000000011</v>
      </c>
      <c r="M57" s="39">
        <f t="shared" ref="M57:O57" si="30">SUM(M54:M56)</f>
        <v>761.654</v>
      </c>
      <c r="N57" s="40">
        <f t="shared" si="30"/>
        <v>677.12099999999998</v>
      </c>
      <c r="O57" s="40">
        <f t="shared" si="30"/>
        <v>677.12099999999998</v>
      </c>
      <c r="P57" s="39">
        <f>SUM(P54:P56)</f>
        <v>675.41300000000001</v>
      </c>
      <c r="Q57" s="39">
        <f>SUM(Q54:Q56)</f>
        <v>661.55300000000011</v>
      </c>
      <c r="R57" s="39">
        <f t="shared" ref="R57:AJ57" si="31">SUM(R54:R56)</f>
        <v>462.52299999999991</v>
      </c>
      <c r="S57" s="39">
        <f t="shared" si="31"/>
        <v>238.26</v>
      </c>
      <c r="T57" s="39">
        <f t="shared" si="31"/>
        <v>238.26</v>
      </c>
      <c r="U57" s="39">
        <f t="shared" si="31"/>
        <v>383.35600000000005</v>
      </c>
      <c r="V57" s="39">
        <f t="shared" si="31"/>
        <v>619.45900000000006</v>
      </c>
      <c r="W57" s="39">
        <f t="shared" si="31"/>
        <v>735.66399999999999</v>
      </c>
      <c r="X57" s="39">
        <f t="shared" si="31"/>
        <v>609.98599999999999</v>
      </c>
      <c r="Y57" s="39">
        <f t="shared" si="31"/>
        <v>609.98599999999999</v>
      </c>
      <c r="Z57" s="39">
        <f t="shared" si="31"/>
        <v>744.72799999999995</v>
      </c>
      <c r="AA57" s="39">
        <f t="shared" si="31"/>
        <v>869.80199999999991</v>
      </c>
      <c r="AB57" s="39">
        <f t="shared" si="31"/>
        <v>783.22699999999998</v>
      </c>
      <c r="AC57" s="39">
        <f t="shared" si="31"/>
        <v>441.72500000000002</v>
      </c>
      <c r="AD57" s="39">
        <f t="shared" si="31"/>
        <v>441.72500000000002</v>
      </c>
      <c r="AE57" s="39">
        <f t="shared" si="31"/>
        <v>492.86800000000005</v>
      </c>
      <c r="AF57" s="39">
        <f t="shared" si="31"/>
        <v>430.12599999999998</v>
      </c>
      <c r="AG57" s="39">
        <f t="shared" si="31"/>
        <v>292.791</v>
      </c>
      <c r="AH57" s="39">
        <f t="shared" si="31"/>
        <v>203.5</v>
      </c>
      <c r="AI57" s="39">
        <f t="shared" si="31"/>
        <v>203.5</v>
      </c>
      <c r="AJ57" s="39">
        <f t="shared" si="31"/>
        <v>275.8</v>
      </c>
    </row>
    <row r="58" spans="2:36" x14ac:dyDescent="0.25">
      <c r="B58" s="2" t="s">
        <v>310</v>
      </c>
      <c r="C58" s="64">
        <f>C57/C49</f>
        <v>1.8491495939103175</v>
      </c>
      <c r="D58" s="21">
        <f t="shared" ref="D58:M58" si="32">D57/D49</f>
        <v>1.5599181607710124</v>
      </c>
      <c r="E58" s="21">
        <f t="shared" si="32"/>
        <v>1.5597166144470647</v>
      </c>
      <c r="F58" s="21">
        <f t="shared" si="32"/>
        <v>1.9234405522884177</v>
      </c>
      <c r="G58" s="21">
        <f t="shared" si="32"/>
        <v>2.1956807107238512</v>
      </c>
      <c r="H58" s="45">
        <f t="shared" si="32"/>
        <v>1.9079419652856076</v>
      </c>
      <c r="I58" s="45">
        <f t="shared" si="32"/>
        <v>1.7088009683602687</v>
      </c>
      <c r="J58" s="45">
        <f t="shared" si="32"/>
        <v>1.7088009683602683</v>
      </c>
      <c r="K58" s="21">
        <f t="shared" si="32"/>
        <v>1.5202257146689824</v>
      </c>
      <c r="L58" s="21">
        <f t="shared" si="32"/>
        <v>1.6834971885887751</v>
      </c>
      <c r="M58" s="21">
        <f t="shared" si="32"/>
        <v>1.3676797241849901</v>
      </c>
      <c r="N58" s="45">
        <f>N57/N49</f>
        <v>1.3131330565322028</v>
      </c>
      <c r="O58" s="45">
        <f>O57/O49</f>
        <v>1.3156845486181954</v>
      </c>
      <c r="P58" s="21">
        <f>P57/P49</f>
        <v>1.3231535663141072</v>
      </c>
      <c r="Q58" s="21">
        <f>Q57/Q49</f>
        <v>1.3245550632391843</v>
      </c>
      <c r="R58" s="21">
        <f t="shared" ref="R58:AJ58" si="33">R57/R49</f>
        <v>0.97885358136778733</v>
      </c>
      <c r="S58" s="21">
        <f t="shared" si="33"/>
        <v>0.52351948531350512</v>
      </c>
      <c r="T58" s="21">
        <f t="shared" si="33"/>
        <v>0.52351948531350545</v>
      </c>
      <c r="U58" s="21">
        <f t="shared" si="33"/>
        <v>0.84508333866071805</v>
      </c>
      <c r="V58" s="21">
        <f t="shared" si="33"/>
        <v>1.4518592997801563</v>
      </c>
      <c r="W58" s="21">
        <f t="shared" si="33"/>
        <v>1.9088521935878937</v>
      </c>
      <c r="X58" s="21">
        <f t="shared" si="33"/>
        <v>1.6426572880452202</v>
      </c>
      <c r="Y58" s="21">
        <f t="shared" si="33"/>
        <v>1.6427280684036893</v>
      </c>
      <c r="Z58" s="21">
        <f t="shared" si="33"/>
        <v>2.1808129643240943</v>
      </c>
      <c r="AA58" s="21">
        <f t="shared" si="33"/>
        <v>2.840939748568589</v>
      </c>
      <c r="AB58" s="21">
        <f t="shared" si="33"/>
        <v>2.8338362568021278</v>
      </c>
      <c r="AC58" s="21">
        <f t="shared" si="33"/>
        <v>1.6109591539022623</v>
      </c>
      <c r="AD58" s="21">
        <f t="shared" si="33"/>
        <v>1.6054437345079986</v>
      </c>
      <c r="AE58" s="21">
        <f t="shared" si="33"/>
        <v>1.8249841705947047</v>
      </c>
      <c r="AF58" s="21">
        <f t="shared" si="33"/>
        <v>1.6413639936806923</v>
      </c>
      <c r="AG58" s="21">
        <f t="shared" si="33"/>
        <v>1.2243343940654756</v>
      </c>
      <c r="AH58" s="21">
        <f t="shared" si="33"/>
        <v>0.87080058024844564</v>
      </c>
      <c r="AI58" s="21">
        <f t="shared" si="33"/>
        <v>0.87228990029747899</v>
      </c>
      <c r="AJ58" s="21">
        <f t="shared" si="33"/>
        <v>1.23125</v>
      </c>
    </row>
    <row r="59" spans="2:36" x14ac:dyDescent="0.25">
      <c r="C59" s="36"/>
    </row>
    <row r="60" spans="2:36" x14ac:dyDescent="0.25">
      <c r="B60" s="18" t="s">
        <v>53</v>
      </c>
      <c r="C60" s="19" t="s">
        <v>325</v>
      </c>
      <c r="D60" s="20" t="s">
        <v>323</v>
      </c>
      <c r="E60" s="20" t="s">
        <v>87</v>
      </c>
      <c r="F60" s="20" t="s">
        <v>87</v>
      </c>
      <c r="G60" s="20" t="s">
        <v>88</v>
      </c>
      <c r="H60" s="20" t="s">
        <v>89</v>
      </c>
      <c r="I60" s="20" t="s">
        <v>173</v>
      </c>
      <c r="J60" s="20" t="s">
        <v>90</v>
      </c>
      <c r="K60" s="20" t="s">
        <v>91</v>
      </c>
      <c r="L60" s="20" t="s">
        <v>92</v>
      </c>
      <c r="M60" s="20" t="s">
        <v>93</v>
      </c>
      <c r="N60" s="20" t="s">
        <v>177</v>
      </c>
      <c r="O60" s="20" t="s">
        <v>94</v>
      </c>
      <c r="P60" s="20" t="s">
        <v>95</v>
      </c>
      <c r="Q60" s="20" t="s">
        <v>96</v>
      </c>
      <c r="R60" s="20" t="s">
        <v>97</v>
      </c>
      <c r="S60" s="20" t="s">
        <v>98</v>
      </c>
      <c r="T60" s="20" t="s">
        <v>99</v>
      </c>
      <c r="U60" s="20" t="s">
        <v>100</v>
      </c>
      <c r="V60" s="20" t="s">
        <v>101</v>
      </c>
      <c r="W60" s="20" t="s">
        <v>102</v>
      </c>
      <c r="X60" s="20" t="s">
        <v>103</v>
      </c>
      <c r="Y60" s="20" t="s">
        <v>104</v>
      </c>
      <c r="Z60" s="20" t="s">
        <v>105</v>
      </c>
      <c r="AA60" s="20" t="s">
        <v>106</v>
      </c>
      <c r="AB60" s="20" t="s">
        <v>107</v>
      </c>
      <c r="AC60" s="20" t="s">
        <v>108</v>
      </c>
      <c r="AD60" s="20" t="s">
        <v>109</v>
      </c>
      <c r="AE60" s="20" t="s">
        <v>110</v>
      </c>
      <c r="AF60" s="20" t="s">
        <v>111</v>
      </c>
      <c r="AG60" s="20" t="s">
        <v>112</v>
      </c>
      <c r="AH60" s="20" t="s">
        <v>113</v>
      </c>
      <c r="AI60" s="20" t="s">
        <v>114</v>
      </c>
      <c r="AJ60" s="20" t="s">
        <v>115</v>
      </c>
    </row>
    <row r="61" spans="2:36" x14ac:dyDescent="0.25">
      <c r="B61" s="2" t="s">
        <v>238</v>
      </c>
      <c r="C61" s="51">
        <f>C54</f>
        <v>867.09500000000003</v>
      </c>
      <c r="D61" s="33">
        <f t="shared" ref="D61:M61" si="34">D54</f>
        <v>859.83399999999995</v>
      </c>
      <c r="E61" s="33">
        <f t="shared" si="34"/>
        <v>859.83399999999995</v>
      </c>
      <c r="F61" s="33">
        <f t="shared" si="34"/>
        <v>878.6</v>
      </c>
      <c r="G61" s="33">
        <f t="shared" si="34"/>
        <v>904.46600000000001</v>
      </c>
      <c r="H61" s="37">
        <f t="shared" si="34"/>
        <v>895.61</v>
      </c>
      <c r="I61" s="37">
        <f t="shared" si="34"/>
        <v>895.61</v>
      </c>
      <c r="J61" s="37">
        <f t="shared" si="34"/>
        <v>895.61</v>
      </c>
      <c r="K61" s="33">
        <f t="shared" si="34"/>
        <v>869.31899999999996</v>
      </c>
      <c r="L61" s="33">
        <f t="shared" si="34"/>
        <v>867.02700000000004</v>
      </c>
      <c r="M61" s="33">
        <f t="shared" si="34"/>
        <v>857.96100000000001</v>
      </c>
      <c r="N61" s="37">
        <f>N54</f>
        <v>851.52800000000002</v>
      </c>
      <c r="O61" s="37">
        <f>O54</f>
        <v>851.52800000000002</v>
      </c>
      <c r="P61" s="33">
        <f>P54</f>
        <v>828.06</v>
      </c>
      <c r="Q61" s="33">
        <f>Q54</f>
        <v>818.32500000000005</v>
      </c>
      <c r="R61" s="33">
        <f t="shared" ref="R61:AJ61" si="35">R54</f>
        <v>819.23199999999997</v>
      </c>
      <c r="S61" s="33">
        <f t="shared" si="35"/>
        <v>801.29</v>
      </c>
      <c r="T61" s="33">
        <f t="shared" si="35"/>
        <v>801.29</v>
      </c>
      <c r="U61" s="33">
        <f t="shared" si="35"/>
        <v>816.71500000000003</v>
      </c>
      <c r="V61" s="33">
        <f t="shared" si="35"/>
        <v>753.48900000000003</v>
      </c>
      <c r="W61" s="33">
        <f t="shared" si="35"/>
        <v>778.76800000000003</v>
      </c>
      <c r="X61" s="33">
        <f t="shared" si="35"/>
        <v>762.66200000000003</v>
      </c>
      <c r="Y61" s="33">
        <f t="shared" si="35"/>
        <v>762.66200000000003</v>
      </c>
      <c r="Z61" s="33">
        <f t="shared" si="35"/>
        <v>832.01599999999996</v>
      </c>
      <c r="AA61" s="33">
        <f t="shared" si="35"/>
        <v>890.22699999999998</v>
      </c>
      <c r="AB61" s="33">
        <f t="shared" si="35"/>
        <v>793.47900000000004</v>
      </c>
      <c r="AC61" s="33">
        <f t="shared" si="35"/>
        <v>416.28500000000003</v>
      </c>
      <c r="AD61" s="33">
        <f t="shared" si="35"/>
        <v>416.28500000000003</v>
      </c>
      <c r="AE61" s="33">
        <f t="shared" si="35"/>
        <v>418.17099999999999</v>
      </c>
      <c r="AF61" s="33">
        <f t="shared" si="35"/>
        <v>421.65499999999997</v>
      </c>
      <c r="AG61" s="33">
        <f t="shared" si="35"/>
        <v>370.98899999999998</v>
      </c>
      <c r="AH61" s="33">
        <f t="shared" si="35"/>
        <v>360.3</v>
      </c>
      <c r="AI61" s="33">
        <f t="shared" si="35"/>
        <v>360.3</v>
      </c>
      <c r="AJ61" s="33">
        <f t="shared" si="35"/>
        <v>353.5</v>
      </c>
    </row>
    <row r="62" spans="2:36" x14ac:dyDescent="0.25">
      <c r="B62" s="2" t="s">
        <v>311</v>
      </c>
      <c r="C62" s="51">
        <f>[1]BR!C32</f>
        <v>23.777000000000001</v>
      </c>
      <c r="D62" s="33">
        <f>[1]BS!D32</f>
        <v>22.388000000000002</v>
      </c>
      <c r="E62" s="33">
        <f>[1]BS!D32</f>
        <v>22.388000000000002</v>
      </c>
      <c r="F62" s="33">
        <f>[1]BS!E32</f>
        <v>41.322000000000003</v>
      </c>
      <c r="G62" s="33">
        <f>[1]BS!F32</f>
        <v>43.948999999999998</v>
      </c>
      <c r="H62" s="37">
        <f>[1]BR!G32</f>
        <v>49.536999999999999</v>
      </c>
      <c r="I62" s="37">
        <f>[1]BR!G32</f>
        <v>49.536999999999999</v>
      </c>
      <c r="J62" s="37">
        <f>[1]BR!G32</f>
        <v>49.536999999999999</v>
      </c>
      <c r="K62" s="33">
        <f>[1]BS!I32</f>
        <v>33.26</v>
      </c>
      <c r="L62" s="33">
        <f>[1]BS!J32</f>
        <v>32.415999999999997</v>
      </c>
      <c r="M62" s="33">
        <f>[1]BS!K32</f>
        <v>42.012999999999998</v>
      </c>
      <c r="N62" s="37">
        <f>[1]BR!L32</f>
        <v>35.255000000000003</v>
      </c>
      <c r="O62" s="37">
        <f>[1]BR!L32</f>
        <v>35.255000000000003</v>
      </c>
      <c r="P62" s="33">
        <f>[1]BS!M32</f>
        <v>40.372999999999998</v>
      </c>
      <c r="Q62" s="33">
        <f>[1]BS!N32</f>
        <v>25.177</v>
      </c>
      <c r="R62" s="33">
        <f>[1]BS!O32</f>
        <v>47.731000000000002</v>
      </c>
      <c r="S62" s="33">
        <f>[1]BS!P32</f>
        <v>32.933999999999997</v>
      </c>
      <c r="T62" s="33">
        <f>[1]BS!P32</f>
        <v>32.933999999999997</v>
      </c>
      <c r="U62" s="33">
        <f>[1]BS!Q32</f>
        <v>41.338999999999999</v>
      </c>
      <c r="V62" s="33">
        <f>[1]BS!R32</f>
        <v>42.756</v>
      </c>
      <c r="W62" s="33">
        <f>[1]BS!S32</f>
        <v>44.881999999999998</v>
      </c>
      <c r="X62" s="33">
        <f>[1]BS!T32</f>
        <v>43.235999999999997</v>
      </c>
      <c r="Y62" s="33">
        <f>[1]BS!T32</f>
        <v>43.235999999999997</v>
      </c>
      <c r="Z62" s="33">
        <f>[1]BS!U32</f>
        <v>38.680999999999997</v>
      </c>
      <c r="AA62" s="33">
        <f>[1]BS!V32</f>
        <v>39.402000000000001</v>
      </c>
      <c r="AB62" s="33">
        <f>[1]BS!W32</f>
        <v>42.529000000000003</v>
      </c>
      <c r="AC62" s="33">
        <f>[1]BS!X32</f>
        <v>38.057000000000002</v>
      </c>
      <c r="AD62" s="33">
        <f>[1]BS!X32</f>
        <v>38.057000000000002</v>
      </c>
      <c r="AE62" s="33">
        <f>[1]BS!Y32</f>
        <v>43.970999999999997</v>
      </c>
      <c r="AF62" s="33">
        <f>[1]BS!Z32</f>
        <v>44.036000000000001</v>
      </c>
      <c r="AG62" s="33">
        <f>[1]BS!AA32</f>
        <v>82.242999999999995</v>
      </c>
      <c r="AH62" s="33">
        <f>[1]BS!AB32</f>
        <v>37.1</v>
      </c>
      <c r="AI62" s="33">
        <f>[1]BS!AB32</f>
        <v>37.1</v>
      </c>
      <c r="AJ62" s="33">
        <f>[1]BS!AC32</f>
        <v>24</v>
      </c>
    </row>
    <row r="63" spans="2:36" x14ac:dyDescent="0.25">
      <c r="B63" s="2" t="s">
        <v>243</v>
      </c>
      <c r="C63" s="51">
        <f>C55</f>
        <v>50.076999999999998</v>
      </c>
      <c r="D63" s="33">
        <f t="shared" ref="D63:M63" si="36">D55</f>
        <v>213.72499999999999</v>
      </c>
      <c r="E63" s="33">
        <f t="shared" si="36"/>
        <v>213.72499999999999</v>
      </c>
      <c r="F63" s="33">
        <f t="shared" si="36"/>
        <v>216.01499999999999</v>
      </c>
      <c r="G63" s="33">
        <f t="shared" si="36"/>
        <v>311.69299999999998</v>
      </c>
      <c r="H63" s="37">
        <f t="shared" si="36"/>
        <v>222.179</v>
      </c>
      <c r="I63" s="37">
        <f t="shared" si="36"/>
        <v>222.179</v>
      </c>
      <c r="J63" s="37">
        <f t="shared" si="36"/>
        <v>222.179</v>
      </c>
      <c r="K63" s="33">
        <f t="shared" si="36"/>
        <v>216.91499999999999</v>
      </c>
      <c r="L63" s="33">
        <f t="shared" si="36"/>
        <v>213.71700000000001</v>
      </c>
      <c r="M63" s="33">
        <f t="shared" si="36"/>
        <v>52.02</v>
      </c>
      <c r="N63" s="37">
        <f>N55</f>
        <v>52.177999999999997</v>
      </c>
      <c r="O63" s="37">
        <f>O55</f>
        <v>52.177999999999997</v>
      </c>
      <c r="P63" s="33">
        <f>P55</f>
        <v>42.473999999999997</v>
      </c>
      <c r="Q63" s="33">
        <f>Q55</f>
        <v>40.921999999999997</v>
      </c>
      <c r="R63" s="33">
        <f t="shared" ref="R63:AJ63" si="37">R55</f>
        <v>42.838999999999999</v>
      </c>
      <c r="S63" s="33">
        <f t="shared" si="37"/>
        <v>41.25</v>
      </c>
      <c r="T63" s="33">
        <f t="shared" si="37"/>
        <v>41.25</v>
      </c>
      <c r="U63" s="33">
        <f t="shared" si="37"/>
        <v>43.076999999999998</v>
      </c>
      <c r="V63" s="33">
        <f t="shared" si="37"/>
        <v>44.198</v>
      </c>
      <c r="W63" s="33">
        <f t="shared" si="37"/>
        <v>46.761000000000003</v>
      </c>
      <c r="X63" s="33">
        <f t="shared" si="37"/>
        <v>44.204000000000001</v>
      </c>
      <c r="Y63" s="33">
        <f t="shared" si="37"/>
        <v>44.204000000000001</v>
      </c>
      <c r="Z63" s="33">
        <f t="shared" si="37"/>
        <v>44.38</v>
      </c>
      <c r="AA63" s="33">
        <f t="shared" si="37"/>
        <v>59.68</v>
      </c>
      <c r="AB63" s="33">
        <f t="shared" si="37"/>
        <v>70.55</v>
      </c>
      <c r="AC63" s="33">
        <f t="shared" si="37"/>
        <v>131.02600000000001</v>
      </c>
      <c r="AD63" s="33">
        <f t="shared" si="37"/>
        <v>131.02600000000001</v>
      </c>
      <c r="AE63" s="33">
        <f t="shared" si="37"/>
        <v>148.66399999999999</v>
      </c>
      <c r="AF63" s="33">
        <f t="shared" si="37"/>
        <v>59.463999999999999</v>
      </c>
      <c r="AG63" s="33">
        <f t="shared" si="37"/>
        <v>0</v>
      </c>
      <c r="AH63" s="33">
        <f t="shared" si="37"/>
        <v>0</v>
      </c>
      <c r="AI63" s="33">
        <f t="shared" si="37"/>
        <v>0</v>
      </c>
      <c r="AJ63" s="33">
        <f t="shared" si="37"/>
        <v>0.3</v>
      </c>
    </row>
    <row r="64" spans="2:36" x14ac:dyDescent="0.25">
      <c r="B64" s="2" t="s">
        <v>312</v>
      </c>
      <c r="C64" s="51">
        <v>2.9289999999999998</v>
      </c>
      <c r="D64" s="33">
        <v>2.78</v>
      </c>
      <c r="E64" s="33">
        <v>2.78</v>
      </c>
      <c r="F64" s="33">
        <v>3.7519999999999998</v>
      </c>
      <c r="G64" s="33">
        <v>6.12</v>
      </c>
      <c r="H64" s="37">
        <v>11.788</v>
      </c>
      <c r="I64" s="37">
        <v>16.895</v>
      </c>
      <c r="J64" s="37">
        <v>16.895</v>
      </c>
      <c r="K64" s="33">
        <v>3.4169999999999998</v>
      </c>
      <c r="L64" s="33">
        <v>0.106</v>
      </c>
      <c r="M64" s="33">
        <v>51.795000000000002</v>
      </c>
      <c r="N64" s="37">
        <v>58</v>
      </c>
      <c r="O64" s="37">
        <v>58</v>
      </c>
      <c r="P64" s="33">
        <v>50</v>
      </c>
      <c r="Q64" s="33">
        <v>33</v>
      </c>
      <c r="R64" s="33">
        <v>4</v>
      </c>
      <c r="S64" s="33">
        <v>3</v>
      </c>
      <c r="T64" s="33">
        <v>3</v>
      </c>
      <c r="U64" s="33">
        <v>6</v>
      </c>
      <c r="V64" s="33">
        <v>3</v>
      </c>
      <c r="W64" s="33">
        <v>12</v>
      </c>
      <c r="X64" s="33">
        <v>12</v>
      </c>
      <c r="Y64" s="33">
        <v>12</v>
      </c>
      <c r="Z64" s="33">
        <v>15</v>
      </c>
      <c r="AA64" s="33">
        <v>16</v>
      </c>
      <c r="AB64" s="33">
        <v>4</v>
      </c>
      <c r="AC64" s="33">
        <v>5.7</v>
      </c>
      <c r="AD64" s="33">
        <v>5.7</v>
      </c>
      <c r="AE64" s="33">
        <v>4.9000000000000004</v>
      </c>
      <c r="AF64" s="33">
        <v>5</v>
      </c>
      <c r="AG64" s="33">
        <v>19.399999999999999</v>
      </c>
      <c r="AH64" s="33">
        <v>18.600000000000001</v>
      </c>
      <c r="AI64" s="33">
        <v>18.600000000000001</v>
      </c>
      <c r="AJ64" s="33">
        <v>12.8</v>
      </c>
    </row>
    <row r="65" spans="2:36" x14ac:dyDescent="0.25">
      <c r="B65" s="2" t="s">
        <v>309</v>
      </c>
      <c r="C65" s="51">
        <f t="shared" ref="C65:M65" si="38">C56</f>
        <v>-82.733999999999995</v>
      </c>
      <c r="D65" s="33">
        <f t="shared" si="38"/>
        <v>-349.25</v>
      </c>
      <c r="E65" s="33">
        <f t="shared" si="38"/>
        <v>-349.25</v>
      </c>
      <c r="F65" s="33">
        <f t="shared" si="38"/>
        <v>-154.29300000000001</v>
      </c>
      <c r="G65" s="33">
        <f t="shared" si="38"/>
        <v>-135.625</v>
      </c>
      <c r="H65" s="37">
        <f t="shared" si="38"/>
        <v>-121.124</v>
      </c>
      <c r="I65" s="37">
        <f t="shared" si="38"/>
        <v>-121.124</v>
      </c>
      <c r="J65" s="37">
        <f t="shared" si="38"/>
        <v>-121.124</v>
      </c>
      <c r="K65" s="33">
        <f t="shared" si="38"/>
        <v>-224.941</v>
      </c>
      <c r="L65" s="33">
        <f t="shared" si="38"/>
        <v>-104.68600000000001</v>
      </c>
      <c r="M65" s="33">
        <f t="shared" si="38"/>
        <v>-148.327</v>
      </c>
      <c r="N65" s="37">
        <f>N56</f>
        <v>-226.58500000000001</v>
      </c>
      <c r="O65" s="37">
        <f>O56</f>
        <v>-226.58500000000001</v>
      </c>
      <c r="P65" s="33">
        <f>P56</f>
        <v>-195.12100000000001</v>
      </c>
      <c r="Q65" s="33">
        <f>Q56</f>
        <v>-197.69399999999999</v>
      </c>
      <c r="R65" s="33">
        <f t="shared" ref="R65:AJ65" si="39">R56</f>
        <v>-399.548</v>
      </c>
      <c r="S65" s="33">
        <f t="shared" si="39"/>
        <v>-604.28</v>
      </c>
      <c r="T65" s="33">
        <f t="shared" si="39"/>
        <v>-604.28</v>
      </c>
      <c r="U65" s="33">
        <f t="shared" si="39"/>
        <v>-476.43599999999998</v>
      </c>
      <c r="V65" s="33">
        <f t="shared" si="39"/>
        <v>-178.22800000000001</v>
      </c>
      <c r="W65" s="33">
        <f t="shared" si="39"/>
        <v>-89.864999999999995</v>
      </c>
      <c r="X65" s="33">
        <f t="shared" si="39"/>
        <v>-196.88</v>
      </c>
      <c r="Y65" s="33">
        <f t="shared" si="39"/>
        <v>-196.88</v>
      </c>
      <c r="Z65" s="33">
        <f t="shared" si="39"/>
        <v>-131.66800000000001</v>
      </c>
      <c r="AA65" s="33">
        <f t="shared" si="39"/>
        <v>-80.105000000000004</v>
      </c>
      <c r="AB65" s="33">
        <f t="shared" si="39"/>
        <v>-80.802000000000007</v>
      </c>
      <c r="AC65" s="33">
        <f t="shared" si="39"/>
        <v>-105.586</v>
      </c>
      <c r="AD65" s="33">
        <f t="shared" si="39"/>
        <v>-105.586</v>
      </c>
      <c r="AE65" s="33">
        <f t="shared" si="39"/>
        <v>-73.966999999999999</v>
      </c>
      <c r="AF65" s="33">
        <f t="shared" si="39"/>
        <v>-50.993000000000002</v>
      </c>
      <c r="AG65" s="33">
        <f t="shared" si="39"/>
        <v>-78.197999999999993</v>
      </c>
      <c r="AH65" s="33">
        <f t="shared" si="39"/>
        <v>-156.80000000000001</v>
      </c>
      <c r="AI65" s="33">
        <f t="shared" si="39"/>
        <v>-156.80000000000001</v>
      </c>
      <c r="AJ65" s="33">
        <f t="shared" si="39"/>
        <v>-78</v>
      </c>
    </row>
    <row r="66" spans="2:36" x14ac:dyDescent="0.25">
      <c r="B66" s="90" t="s">
        <v>53</v>
      </c>
      <c r="C66" s="62">
        <f t="shared" ref="C66:M66" si="40">SUM(C61:C65)</f>
        <v>861.14400000000001</v>
      </c>
      <c r="D66" s="39">
        <f t="shared" si="40"/>
        <v>749.47699999999986</v>
      </c>
      <c r="E66" s="39">
        <f t="shared" si="40"/>
        <v>749.47699999999986</v>
      </c>
      <c r="F66" s="39">
        <f t="shared" si="40"/>
        <v>985.39599999999984</v>
      </c>
      <c r="G66" s="39">
        <f t="shared" si="40"/>
        <v>1130.6029999999998</v>
      </c>
      <c r="H66" s="40">
        <f t="shared" si="40"/>
        <v>1057.99</v>
      </c>
      <c r="I66" s="40">
        <f t="shared" si="40"/>
        <v>1063.097</v>
      </c>
      <c r="J66" s="40">
        <f t="shared" si="40"/>
        <v>1063.097</v>
      </c>
      <c r="K66" s="39">
        <f t="shared" si="40"/>
        <v>897.9699999999998</v>
      </c>
      <c r="L66" s="39">
        <f t="shared" si="40"/>
        <v>1008.58</v>
      </c>
      <c r="M66" s="39">
        <f t="shared" si="40"/>
        <v>855.46199999999999</v>
      </c>
      <c r="N66" s="40">
        <f>SUM(N61:N65)</f>
        <v>770.37599999999998</v>
      </c>
      <c r="O66" s="40">
        <f>SUM(O61:O65)</f>
        <v>770.37599999999998</v>
      </c>
      <c r="P66" s="39">
        <f>SUM(P61:P65)</f>
        <v>765.78600000000006</v>
      </c>
      <c r="Q66" s="39">
        <f>SUM(Q61:Q65)</f>
        <v>719.73000000000013</v>
      </c>
      <c r="R66" s="39">
        <f t="shared" ref="R66:AJ66" si="41">SUM(R61:R65)</f>
        <v>514.25399999999991</v>
      </c>
      <c r="S66" s="39">
        <f t="shared" si="41"/>
        <v>274.19399999999996</v>
      </c>
      <c r="T66" s="39">
        <f t="shared" si="41"/>
        <v>274.19399999999996</v>
      </c>
      <c r="U66" s="39">
        <f t="shared" si="41"/>
        <v>430.69500000000011</v>
      </c>
      <c r="V66" s="39">
        <f t="shared" si="41"/>
        <v>665.21499999999992</v>
      </c>
      <c r="W66" s="39">
        <f t="shared" si="41"/>
        <v>792.54599999999994</v>
      </c>
      <c r="X66" s="39">
        <f t="shared" si="41"/>
        <v>665.22199999999998</v>
      </c>
      <c r="Y66" s="39">
        <f t="shared" si="41"/>
        <v>665.22199999999998</v>
      </c>
      <c r="Z66" s="39">
        <f t="shared" si="41"/>
        <v>798.40899999999999</v>
      </c>
      <c r="AA66" s="39">
        <f t="shared" si="41"/>
        <v>925.20399999999995</v>
      </c>
      <c r="AB66" s="39">
        <f t="shared" si="41"/>
        <v>829.75599999999997</v>
      </c>
      <c r="AC66" s="39">
        <f t="shared" si="41"/>
        <v>485.48200000000008</v>
      </c>
      <c r="AD66" s="39">
        <f t="shared" si="41"/>
        <v>485.48200000000008</v>
      </c>
      <c r="AE66" s="39">
        <f t="shared" si="41"/>
        <v>541.73900000000003</v>
      </c>
      <c r="AF66" s="39">
        <f t="shared" si="41"/>
        <v>479.16199999999998</v>
      </c>
      <c r="AG66" s="39">
        <f t="shared" si="41"/>
        <v>394.43399999999997</v>
      </c>
      <c r="AH66" s="39">
        <f t="shared" si="41"/>
        <v>259.20000000000005</v>
      </c>
      <c r="AI66" s="39">
        <f t="shared" si="41"/>
        <v>259.20000000000005</v>
      </c>
      <c r="AJ66" s="39">
        <f t="shared" si="41"/>
        <v>312.60000000000002</v>
      </c>
    </row>
    <row r="67" spans="2:36" x14ac:dyDescent="0.25">
      <c r="B67" s="2" t="s">
        <v>313</v>
      </c>
      <c r="C67" s="64">
        <f t="shared" ref="C67:M67" si="42">C66/C49</f>
        <v>1.9083312096264868</v>
      </c>
      <c r="D67" s="21">
        <f t="shared" si="42"/>
        <v>1.6141215743283266</v>
      </c>
      <c r="E67" s="21">
        <f t="shared" si="42"/>
        <v>1.6139130247531683</v>
      </c>
      <c r="F67" s="21">
        <f t="shared" si="42"/>
        <v>2.0156399897724371</v>
      </c>
      <c r="G67" s="21">
        <f t="shared" si="42"/>
        <v>2.2974225693837655</v>
      </c>
      <c r="H67" s="45">
        <f t="shared" si="42"/>
        <v>2.0253380221564119</v>
      </c>
      <c r="I67" s="45">
        <f t="shared" si="42"/>
        <v>1.8226998871846574</v>
      </c>
      <c r="J67" s="45">
        <f t="shared" si="42"/>
        <v>1.8226998871846569</v>
      </c>
      <c r="K67" s="21">
        <f t="shared" si="42"/>
        <v>1.5849624750245341</v>
      </c>
      <c r="L67" s="21">
        <f t="shared" si="42"/>
        <v>1.7395908792990442</v>
      </c>
      <c r="M67" s="21">
        <f t="shared" si="42"/>
        <v>1.5361279954030831</v>
      </c>
      <c r="N67" s="45">
        <f>N66/N49</f>
        <v>1.4939814177363457</v>
      </c>
      <c r="O67" s="45">
        <f>O66/O49</f>
        <v>1.4968843084563777</v>
      </c>
      <c r="P67" s="21">
        <f>P66/P49</f>
        <v>1.5001968824014564</v>
      </c>
      <c r="Q67" s="21">
        <f>Q66/Q49</f>
        <v>1.4410364939243538</v>
      </c>
      <c r="R67" s="21">
        <f t="shared" ref="R67:AJ67" si="43">R66/R49</f>
        <v>1.0883337036919465</v>
      </c>
      <c r="S67" s="21">
        <f t="shared" si="43"/>
        <v>0.60247587407055825</v>
      </c>
      <c r="T67" s="21">
        <f t="shared" si="43"/>
        <v>0.60247587407055858</v>
      </c>
      <c r="U67" s="21">
        <f t="shared" si="43"/>
        <v>0.94943908154425127</v>
      </c>
      <c r="V67" s="21">
        <f t="shared" si="43"/>
        <v>1.5591000923438942</v>
      </c>
      <c r="W67" s="21">
        <f t="shared" si="43"/>
        <v>2.0564458375281522</v>
      </c>
      <c r="X67" s="21">
        <f t="shared" si="43"/>
        <v>1.7914046657923581</v>
      </c>
      <c r="Y67" s="21">
        <f t="shared" si="43"/>
        <v>1.7914818555174037</v>
      </c>
      <c r="Z67" s="21">
        <f t="shared" si="43"/>
        <v>2.3380089079946451</v>
      </c>
      <c r="AA67" s="21">
        <f t="shared" si="43"/>
        <v>3.0218932804645804</v>
      </c>
      <c r="AB67" s="21">
        <f t="shared" si="43"/>
        <v>3.0021853652888706</v>
      </c>
      <c r="AC67" s="21">
        <f t="shared" si="43"/>
        <v>1.7705397520058366</v>
      </c>
      <c r="AD67" s="21">
        <f t="shared" si="43"/>
        <v>1.7644779786437541</v>
      </c>
      <c r="AE67" s="21">
        <f t="shared" si="43"/>
        <v>2.0059429697075175</v>
      </c>
      <c r="AF67" s="21">
        <f t="shared" si="43"/>
        <v>1.8284857319483776</v>
      </c>
      <c r="AG67" s="21">
        <f t="shared" si="43"/>
        <v>1.6493646061143332</v>
      </c>
      <c r="AH67" s="21">
        <f t="shared" si="43"/>
        <v>1.1091474712550229</v>
      </c>
      <c r="AI67" s="21">
        <f t="shared" si="43"/>
        <v>1.1110444332044551</v>
      </c>
      <c r="AJ67" s="21">
        <f t="shared" si="43"/>
        <v>1.3955357142857143</v>
      </c>
    </row>
    <row r="68" spans="2:36" x14ac:dyDescent="0.25">
      <c r="B68" s="2" t="s">
        <v>59</v>
      </c>
      <c r="C68" s="64">
        <f>C66/[1]BR!C29</f>
        <v>0.47868798402135659</v>
      </c>
      <c r="D68" s="21">
        <f>D66/[1]BS!D29</f>
        <v>0.42184604820280741</v>
      </c>
      <c r="E68" s="21">
        <f>E66/[1]BS!D29</f>
        <v>0.42184604820280741</v>
      </c>
      <c r="F68" s="21">
        <f>F66/[1]BS!E29</f>
        <v>0.55450157031582503</v>
      </c>
      <c r="G68" s="21">
        <f>G66/[1]BS!F29-0.1</f>
        <v>0.55499704525916249</v>
      </c>
      <c r="H68" s="45">
        <f>H66/[1]BR!G29</f>
        <v>0.61090366985469247</v>
      </c>
      <c r="I68" s="45">
        <f>I66/[1]BR!G29</f>
        <v>0.61385254937335332</v>
      </c>
      <c r="J68" s="45">
        <f>J66/[1]BR!G29</f>
        <v>0.61385254937335332</v>
      </c>
      <c r="K68" s="21">
        <f>K66/[1]BS!I29</f>
        <v>0.53441458116604135</v>
      </c>
      <c r="L68" s="21">
        <f>L66/[1]BS!J29</f>
        <v>0.65261536357546601</v>
      </c>
      <c r="M68" s="21">
        <f>M66/[1]BS!K29</f>
        <v>0.56485778625878746</v>
      </c>
      <c r="N68" s="45">
        <f>N66/[1]BR!L29</f>
        <v>0.5276547088670096</v>
      </c>
      <c r="O68" s="45">
        <f>O66/[1]BR!L29</f>
        <v>0.5276547088670096</v>
      </c>
      <c r="P68" s="21">
        <f>P66/[1]BS!M29</f>
        <v>0.53643027914504682</v>
      </c>
      <c r="Q68" s="21">
        <f>Q66/[1]BS!N29</f>
        <v>0.53979025183144613</v>
      </c>
      <c r="R68" s="21">
        <f>R66/[1]BS!O29</f>
        <v>0.34914546898690113</v>
      </c>
      <c r="S68" s="21">
        <f>S66/[1]BS!P29</f>
        <v>0.19336327227863012</v>
      </c>
      <c r="T68" s="21">
        <f>T66/[1]BS!P29</f>
        <v>0.19336327227863012</v>
      </c>
      <c r="U68" s="21">
        <f>U66/[1]BS!Q29</f>
        <v>0.30734401592755534</v>
      </c>
      <c r="V68" s="21">
        <f>V66/[1]BS!R29</f>
        <v>0.51398197240383914</v>
      </c>
      <c r="W68" s="21">
        <f>W66/[1]BS!S29</f>
        <v>0.64329040380059055</v>
      </c>
      <c r="X68" s="21">
        <f>X66/[1]BS!T29</f>
        <v>0.54994250265165689</v>
      </c>
      <c r="Y68" s="21">
        <f>Y66/[1]BS!T29</f>
        <v>0.54994250265165689</v>
      </c>
      <c r="Z68" s="21">
        <f>Z66/[1]BS!U29</f>
        <v>0.67753764008424999</v>
      </c>
      <c r="AA68" s="21">
        <f>AA66/[1]BS!V29</f>
        <v>0.85345962365655859</v>
      </c>
      <c r="AB68" s="21">
        <f>AB66/[1]BS!W29</f>
        <v>0.74596744467878895</v>
      </c>
      <c r="AC68" s="21">
        <f>AC66/[1]BS!X29</f>
        <v>0.43911894368757814</v>
      </c>
      <c r="AD68" s="21">
        <f>AD66/[1]BS!X29</f>
        <v>0.43911894368757814</v>
      </c>
      <c r="AE68" s="21">
        <f>AE66/[1]BS!Y29</f>
        <v>0.48523268353677546</v>
      </c>
      <c r="AF68" s="21">
        <f>AF66/[1]BS!Z29</f>
        <v>0.45722393822025398</v>
      </c>
      <c r="AG68" s="21">
        <f>AG66/[1]BS!AA29</f>
        <v>0.37524402077744168</v>
      </c>
      <c r="AH68" s="21">
        <f>AH66/[1]BS!AB29</f>
        <v>0.2566590751559561</v>
      </c>
      <c r="AI68" s="21">
        <f>AI66/[1]BS!AB29</f>
        <v>0.2566590751559561</v>
      </c>
      <c r="AJ68" s="21">
        <f>AJ66/[1]BS!AC29</f>
        <v>0.32167112574603829</v>
      </c>
    </row>
    <row r="69" spans="2:36" x14ac:dyDescent="0.25">
      <c r="C69" s="36"/>
    </row>
    <row r="70" spans="2:36" x14ac:dyDescent="0.25">
      <c r="C70" s="36"/>
    </row>
    <row r="71" spans="2:36" x14ac:dyDescent="0.25">
      <c r="B71" s="94" t="s">
        <v>314</v>
      </c>
      <c r="C71" s="36"/>
    </row>
    <row r="72" spans="2:36" x14ac:dyDescent="0.25">
      <c r="B72" s="95"/>
      <c r="C72" s="36"/>
    </row>
    <row r="73" spans="2:36" ht="30" x14ac:dyDescent="0.25">
      <c r="B73" s="74" t="s">
        <v>269</v>
      </c>
      <c r="C73" s="53" t="s">
        <v>329</v>
      </c>
      <c r="D73" s="54"/>
      <c r="E73" s="54"/>
      <c r="F73" s="54" t="s">
        <v>192</v>
      </c>
      <c r="G73" s="54" t="s">
        <v>193</v>
      </c>
      <c r="H73" s="54" t="s">
        <v>194</v>
      </c>
      <c r="I73" s="54"/>
      <c r="J73" s="54"/>
      <c r="K73" s="54" t="s">
        <v>195</v>
      </c>
      <c r="L73" s="54" t="s">
        <v>196</v>
      </c>
      <c r="M73" s="54" t="s">
        <v>194</v>
      </c>
      <c r="N73" s="54"/>
      <c r="O73" s="54"/>
      <c r="P73" s="54" t="s">
        <v>197</v>
      </c>
      <c r="Q73" s="54" t="s">
        <v>198</v>
      </c>
      <c r="R73" s="54" t="s">
        <v>199</v>
      </c>
      <c r="S73" s="55"/>
      <c r="T73" s="55"/>
      <c r="U73" s="54" t="s">
        <v>200</v>
      </c>
      <c r="V73" s="54" t="s">
        <v>201</v>
      </c>
      <c r="W73" s="54" t="s">
        <v>202</v>
      </c>
      <c r="X73" s="55"/>
      <c r="Y73" s="55"/>
      <c r="Z73" s="54" t="s">
        <v>203</v>
      </c>
      <c r="AA73" s="54" t="s">
        <v>204</v>
      </c>
      <c r="AB73" s="54" t="s">
        <v>205</v>
      </c>
      <c r="AC73" s="55"/>
      <c r="AD73" s="55"/>
      <c r="AE73" s="54" t="s">
        <v>206</v>
      </c>
      <c r="AF73" s="54" t="s">
        <v>207</v>
      </c>
      <c r="AG73" s="54" t="s">
        <v>208</v>
      </c>
      <c r="AH73" s="55"/>
      <c r="AI73" s="55"/>
      <c r="AJ73" s="54" t="s">
        <v>209</v>
      </c>
    </row>
    <row r="74" spans="2:36" x14ac:dyDescent="0.25">
      <c r="B74" s="87" t="s">
        <v>270</v>
      </c>
      <c r="C74" s="96"/>
      <c r="D74" s="97"/>
      <c r="E74" s="97"/>
      <c r="F74" s="97"/>
      <c r="G74" s="97"/>
      <c r="H74" s="97"/>
      <c r="I74" s="97"/>
      <c r="J74" s="97"/>
      <c r="K74" s="97"/>
      <c r="L74" s="97"/>
      <c r="M74" s="97"/>
      <c r="N74" s="97"/>
      <c r="O74" s="97"/>
      <c r="P74" s="97"/>
      <c r="Q74" s="98"/>
      <c r="R74" s="98"/>
      <c r="S74" s="98"/>
      <c r="T74" s="98"/>
      <c r="U74" s="98"/>
      <c r="V74" s="98"/>
      <c r="W74" s="98"/>
      <c r="X74" s="98"/>
      <c r="Y74" s="98"/>
      <c r="Z74" s="98"/>
      <c r="AA74" s="98"/>
      <c r="AB74" s="98"/>
      <c r="AC74" s="98"/>
      <c r="AD74" s="98"/>
      <c r="AE74" s="98"/>
      <c r="AF74" s="98"/>
      <c r="AG74" s="98"/>
      <c r="AH74" s="98"/>
      <c r="AI74" s="98"/>
      <c r="AJ74" s="98"/>
    </row>
    <row r="75" spans="2:36" x14ac:dyDescent="0.25">
      <c r="B75" s="21" t="s">
        <v>271</v>
      </c>
      <c r="C75" s="64">
        <f>C5-H5+D5</f>
        <v>283.411</v>
      </c>
      <c r="D75" s="45"/>
      <c r="E75" s="45"/>
      <c r="F75" s="45">
        <f>F5+G5+H5-K5-L5-M5+I5</f>
        <v>312.03499999999997</v>
      </c>
      <c r="G75" s="45">
        <f>G5+H5-L5-M5+I5</f>
        <v>325.51</v>
      </c>
      <c r="H75" s="45">
        <f>H5-M5+I5</f>
        <v>363.33199999999999</v>
      </c>
      <c r="I75" s="45"/>
      <c r="J75" s="45"/>
      <c r="K75" s="45">
        <f>K5+L5+M5-P5-Q5-R5+N5</f>
        <v>423.15100000000001</v>
      </c>
      <c r="L75" s="45">
        <f>L5+M5-Q5-R5+N5</f>
        <v>435.26400000000001</v>
      </c>
      <c r="M75" s="45">
        <f>M5-R5+N5</f>
        <v>415.38800000000003</v>
      </c>
      <c r="N75" s="45"/>
      <c r="O75" s="45"/>
      <c r="P75" s="45">
        <f>P5+Q5+R5-U5-V5-W5+S5</f>
        <v>387.50800000000004</v>
      </c>
      <c r="Q75" s="65">
        <f>Q5+R5-V5-W5+S5</f>
        <v>380.49400000000003</v>
      </c>
      <c r="R75" s="65">
        <f>R5-W5+S5</f>
        <v>356.48500000000007</v>
      </c>
      <c r="S75" s="65"/>
      <c r="T75" s="65"/>
      <c r="U75" s="45">
        <f>U5+V5+W5-Z5-AA5-AB5+X5</f>
        <v>334.613</v>
      </c>
      <c r="V75" s="65">
        <f>V5+W5-AA5-AB5+X5</f>
        <v>310.613</v>
      </c>
      <c r="W75" s="65">
        <f>W5-AB5+X5</f>
        <v>269.41300000000001</v>
      </c>
      <c r="X75" s="65"/>
      <c r="Y75" s="65"/>
      <c r="Z75" s="45">
        <f>Z5+AA5+AB5-AE5-AF5-AG5+AC5</f>
        <v>245.511</v>
      </c>
      <c r="AA75" s="65">
        <f>AA5+AB5-AF5-AG5+AC5</f>
        <v>222.21100000000001</v>
      </c>
      <c r="AB75" s="65">
        <f>AB5-AG5+AC5</f>
        <v>203.411</v>
      </c>
      <c r="AC75" s="65"/>
      <c r="AD75" s="65"/>
      <c r="AE75" s="65">
        <v>208.1</v>
      </c>
      <c r="AF75" s="65">
        <v>203.1</v>
      </c>
      <c r="AG75" s="65">
        <v>191.1</v>
      </c>
      <c r="AH75" s="65"/>
      <c r="AI75" s="65"/>
      <c r="AJ75" s="65">
        <v>189.6</v>
      </c>
    </row>
    <row r="76" spans="2:36" x14ac:dyDescent="0.25">
      <c r="B76" s="21" t="s">
        <v>272</v>
      </c>
      <c r="C76" s="64">
        <f>C6-H6+D6</f>
        <v>131.88300000000001</v>
      </c>
      <c r="D76" s="45"/>
      <c r="E76" s="45"/>
      <c r="F76" s="45">
        <f>F6+G6+H6-K6-L6-M6+I6</f>
        <v>130.99099999999999</v>
      </c>
      <c r="G76" s="45">
        <f>G6+H6-L6-M6+I6</f>
        <v>103.51200000000001</v>
      </c>
      <c r="H76" s="45">
        <f>H6-M6+I6</f>
        <v>125.084</v>
      </c>
      <c r="I76" s="45"/>
      <c r="J76" s="45"/>
      <c r="K76" s="45">
        <f>K6+L6+M6-P6-Q6-R6+N6</f>
        <v>135.30799999999999</v>
      </c>
      <c r="L76" s="45">
        <f>L6+M6-Q6-R6+N6</f>
        <v>145.072</v>
      </c>
      <c r="M76" s="45">
        <f>M6-R6+N6</f>
        <v>128.42699999999999</v>
      </c>
      <c r="N76" s="45"/>
      <c r="O76" s="45"/>
      <c r="P76" s="45">
        <f>P6+Q6+R6-U6-V6-W6+S6</f>
        <v>125.60899999999999</v>
      </c>
      <c r="Q76" s="65">
        <f>Q6+R6-V6-W6+S6</f>
        <v>96.82</v>
      </c>
      <c r="R76" s="65">
        <f>R6-W6+S6</f>
        <v>101.343</v>
      </c>
      <c r="S76" s="65"/>
      <c r="T76" s="65"/>
      <c r="U76" s="45">
        <f>U6+V6+W6-Z6-AA6-AB6+X6</f>
        <v>86.488</v>
      </c>
      <c r="V76" s="65">
        <f>V6+W6-AA6-AB6+X6</f>
        <v>93.888000000000005</v>
      </c>
      <c r="W76" s="65">
        <f>W6-AB6+X6</f>
        <v>88.888000000000005</v>
      </c>
      <c r="X76" s="65"/>
      <c r="Y76" s="65"/>
      <c r="Z76" s="45">
        <f>Z6+AA6+AB6-AE6-AF6-AG6+AC6</f>
        <v>62.364000000000004</v>
      </c>
      <c r="AA76" s="65">
        <f>AA6+AB6-AF6-AG6+AC6</f>
        <v>47.664000000000001</v>
      </c>
      <c r="AB76" s="65">
        <f>AB6-AG6+AC6</f>
        <v>41.363999999999997</v>
      </c>
      <c r="AC76" s="65"/>
      <c r="AD76" s="65"/>
      <c r="AE76" s="65">
        <v>39.299999999999997</v>
      </c>
      <c r="AF76" s="65">
        <v>45.4</v>
      </c>
      <c r="AG76" s="65">
        <v>32.799999999999997</v>
      </c>
      <c r="AH76" s="65"/>
      <c r="AI76" s="65"/>
      <c r="AJ76" s="65">
        <v>19.100000000000001</v>
      </c>
    </row>
    <row r="77" spans="2:36" x14ac:dyDescent="0.25">
      <c r="B77" s="21" t="s">
        <v>273</v>
      </c>
      <c r="C77" s="64">
        <f>C7-H7+D7</f>
        <v>4.83</v>
      </c>
      <c r="D77" s="45"/>
      <c r="E77" s="45"/>
      <c r="F77" s="45">
        <f>F7+G7+H7-K7-L7-M7+I7</f>
        <v>0.53700000000000014</v>
      </c>
      <c r="G77" s="45">
        <f>G7+H7-L7-M7+I7</f>
        <v>0.8600000000000001</v>
      </c>
      <c r="H77" s="45">
        <f>H7-M7+I7</f>
        <v>0.90900000000000003</v>
      </c>
      <c r="I77" s="45"/>
      <c r="J77" s="45"/>
      <c r="K77" s="45">
        <f>K7+L7+M7-P7-Q7-R7+N7</f>
        <v>0.7589999999999999</v>
      </c>
      <c r="L77" s="45">
        <f>L7+M7-Q7-R7+N7</f>
        <v>0.60899999999999999</v>
      </c>
      <c r="M77" s="45">
        <f>M7-R7+N7</f>
        <v>0.53400000000000003</v>
      </c>
      <c r="N77" s="45"/>
      <c r="O77" s="45"/>
      <c r="P77" s="45">
        <f>P7+Q7+R7-U7-V7-W7+S7</f>
        <v>2.2800000000000002</v>
      </c>
      <c r="Q77" s="65">
        <f>Q7+R7-V7-W7+S7</f>
        <v>2.6260000000000003</v>
      </c>
      <c r="R77" s="65">
        <f>R7-W7+S7</f>
        <v>2.6619999999999999</v>
      </c>
      <c r="S77" s="65"/>
      <c r="T77" s="65"/>
      <c r="U77" s="45">
        <f>U7+V7+W7-Z7-AA7-AB7+X7</f>
        <v>0.65400000000000014</v>
      </c>
      <c r="V77" s="65">
        <f>V7+W7-AA7-AB7+X7</f>
        <v>0.45399999999999996</v>
      </c>
      <c r="W77" s="65">
        <f>W7-AB7+X7</f>
        <v>0.55399999999999994</v>
      </c>
      <c r="X77" s="65"/>
      <c r="Y77" s="65"/>
      <c r="Z77" s="45">
        <f>Z7+AA7+AB7-AE7-AF7-AG7+AC7</f>
        <v>1.2060000000000002</v>
      </c>
      <c r="AA77" s="65">
        <f>AA7+AB7-AF7-AG7+AC7</f>
        <v>1.006</v>
      </c>
      <c r="AB77" s="65">
        <f>AB7-AG7+AC7</f>
        <v>0.90600000000000014</v>
      </c>
      <c r="AC77" s="65"/>
      <c r="AD77" s="65"/>
      <c r="AE77" s="65">
        <v>0.3</v>
      </c>
      <c r="AF77" s="65">
        <v>0.3</v>
      </c>
      <c r="AG77" s="65">
        <v>0.3</v>
      </c>
      <c r="AH77" s="65"/>
      <c r="AI77" s="65"/>
      <c r="AJ77" s="65">
        <v>0.3</v>
      </c>
    </row>
    <row r="78" spans="2:36" x14ac:dyDescent="0.25">
      <c r="B78" s="21" t="s">
        <v>274</v>
      </c>
      <c r="C78" s="64">
        <f>C8-H8+D8</f>
        <v>-59.405000000000001</v>
      </c>
      <c r="D78" s="45"/>
      <c r="E78" s="45"/>
      <c r="F78" s="45">
        <f>F8+G8+H8-K8-L8-M8+I8</f>
        <v>-49.301000000000002</v>
      </c>
      <c r="G78" s="45">
        <f>G8+H8-L8-M8+I8</f>
        <v>-38.69</v>
      </c>
      <c r="H78" s="45">
        <f>H8-M8+I8</f>
        <v>-29.983999999999998</v>
      </c>
      <c r="I78" s="45"/>
      <c r="J78" s="45"/>
      <c r="K78" s="45">
        <f>K8+L8+M8-P8-Q8-R8+N8</f>
        <v>-16.805</v>
      </c>
      <c r="L78" s="45">
        <f>L8+M8-Q8-R8+N8</f>
        <v>-14.920000000000002</v>
      </c>
      <c r="M78" s="45">
        <f>M8-R8+N8</f>
        <v>-14.391999999999999</v>
      </c>
      <c r="N78" s="45"/>
      <c r="O78" s="45"/>
      <c r="P78" s="45">
        <f>P8+Q8+R8-U8-V8-W8+S8</f>
        <v>-15.204999999999998</v>
      </c>
      <c r="Q78" s="65">
        <f>Q8+R8-V8-W8+S8</f>
        <v>-15.501999999999999</v>
      </c>
      <c r="R78" s="65">
        <f>R8-W8+S8</f>
        <v>-17.027999999999999</v>
      </c>
      <c r="S78" s="65"/>
      <c r="T78" s="65"/>
      <c r="U78" s="45">
        <f>U8+V8+W8-Z8-AA8-AB8+X8</f>
        <v>-20.545000000000002</v>
      </c>
      <c r="V78" s="65">
        <f>V8+W8-AA8-AB8+X8</f>
        <v>-22.244999999999997</v>
      </c>
      <c r="W78" s="65">
        <f>W8-AB8+X8</f>
        <v>-22.744999999999997</v>
      </c>
      <c r="X78" s="65"/>
      <c r="Y78" s="65"/>
      <c r="Z78" s="45">
        <f>Z8+AA8+AB8-AE8-AF8-AG8+AC8</f>
        <v>-19.137</v>
      </c>
      <c r="AA78" s="65">
        <f>AA8+AB8-AF8-AG8+AC8</f>
        <v>-16.737000000000002</v>
      </c>
      <c r="AB78" s="65">
        <f>AB8-AG8+AC8</f>
        <v>-13.737</v>
      </c>
      <c r="AC78" s="65"/>
      <c r="AD78" s="65"/>
      <c r="AE78" s="65">
        <v>-9.8000000000000007</v>
      </c>
      <c r="AF78" s="65">
        <v>-8.3000000000000007</v>
      </c>
      <c r="AG78" s="65">
        <v>-7.2</v>
      </c>
      <c r="AH78" s="65"/>
      <c r="AI78" s="65"/>
      <c r="AJ78" s="65">
        <v>-8.3000000000000007</v>
      </c>
    </row>
    <row r="79" spans="2:36" x14ac:dyDescent="0.25">
      <c r="B79" s="21" t="s">
        <v>275</v>
      </c>
      <c r="C79" s="64">
        <f>C9-H9+D9</f>
        <v>63.709000000000003</v>
      </c>
      <c r="D79" s="45"/>
      <c r="E79" s="45"/>
      <c r="F79" s="45">
        <f>F9+G9+H9-K9-L9-M9+I9</f>
        <v>33.742999999999995</v>
      </c>
      <c r="G79" s="45">
        <f>G9+H9-L9-M9+I9</f>
        <v>44.072000000000003</v>
      </c>
      <c r="H79" s="45">
        <f>H9-M9+I9</f>
        <v>19.582000000000001</v>
      </c>
      <c r="I79" s="45"/>
      <c r="J79" s="45"/>
      <c r="K79" s="45">
        <f>K9+L9+M9-P9-Q9-R9+N9</f>
        <v>20.981999999999999</v>
      </c>
      <c r="L79" s="45">
        <f>L9+M9-Q9-R9+N9</f>
        <v>6.527000000000001</v>
      </c>
      <c r="M79" s="45">
        <f>M9-R9+N9</f>
        <v>37.606999999999999</v>
      </c>
      <c r="N79" s="45"/>
      <c r="O79" s="45"/>
      <c r="P79" s="45">
        <f>P9+Q9+R9-U9-V9-W9+S9</f>
        <v>30.713000000000001</v>
      </c>
      <c r="Q79" s="65">
        <f>Q9+R9-V9-W9+S9</f>
        <v>30.477999999999998</v>
      </c>
      <c r="R79" s="65">
        <f>R9-W9+S9</f>
        <v>18</v>
      </c>
      <c r="S79" s="65"/>
      <c r="T79" s="65"/>
      <c r="U79" s="45">
        <f>U9+V9+W9-Z9-AA9-AB9+X9</f>
        <v>25.027999999999999</v>
      </c>
      <c r="V79" s="65">
        <f>V9+W9-AA9-AB9+X9</f>
        <v>25.128</v>
      </c>
      <c r="W79" s="65">
        <f>W9-AB9+X9</f>
        <v>13.128</v>
      </c>
      <c r="X79" s="65"/>
      <c r="Y79" s="65"/>
      <c r="Z79" s="45">
        <f>Z9+AA9+AB9-AE9-AF9-AG9+AC9</f>
        <v>18.286999999999999</v>
      </c>
      <c r="AA79" s="65">
        <f>AA9+AB9-AF9-AG9+AC9</f>
        <v>18.187000000000001</v>
      </c>
      <c r="AB79" s="65">
        <f>AB9-AG9+AC9</f>
        <v>13.387</v>
      </c>
      <c r="AC79" s="65"/>
      <c r="AD79" s="65"/>
      <c r="AE79" s="65">
        <v>12.4</v>
      </c>
      <c r="AF79" s="65">
        <v>12.8</v>
      </c>
      <c r="AG79" s="65">
        <v>12.2</v>
      </c>
      <c r="AH79" s="65"/>
      <c r="AI79" s="65"/>
      <c r="AJ79" s="65">
        <v>17.600000000000001</v>
      </c>
    </row>
    <row r="80" spans="2:36" x14ac:dyDescent="0.25">
      <c r="B80" s="23" t="s">
        <v>277</v>
      </c>
      <c r="C80" s="99">
        <f>C11-H11+D11</f>
        <v>-75.754999999999995</v>
      </c>
      <c r="D80" s="100"/>
      <c r="E80" s="100"/>
      <c r="F80" s="100">
        <f>F11+G11+H11-K11-L11-M11+I11</f>
        <v>-139.75</v>
      </c>
      <c r="G80" s="100">
        <f>G11+H11-L11-M11+I11</f>
        <v>-125.804</v>
      </c>
      <c r="H80" s="100">
        <f>H11-M11+I11</f>
        <v>-128.876</v>
      </c>
      <c r="I80" s="100"/>
      <c r="J80" s="100"/>
      <c r="K80" s="100">
        <f>K11+L11+M11-P11-Q11-R11+N11</f>
        <v>-61.966999999999992</v>
      </c>
      <c r="L80" s="100">
        <f>L11+M11-Q11-R11+N11</f>
        <v>-68.007999999999996</v>
      </c>
      <c r="M80" s="100">
        <f>M11-R11+N11</f>
        <v>-65.477999999999994</v>
      </c>
      <c r="N80" s="100"/>
      <c r="O80" s="100"/>
      <c r="P80" s="100">
        <f>P11+Q11+R11-U11-V11-W11+S11</f>
        <v>-57.010999999999996</v>
      </c>
      <c r="Q80" s="101">
        <f>Q11+R11-V11-W11+S11</f>
        <v>-54.36</v>
      </c>
      <c r="R80" s="101">
        <f>R11-W11+S11</f>
        <v>-48.451000000000001</v>
      </c>
      <c r="S80" s="101"/>
      <c r="T80" s="101"/>
      <c r="U80" s="100">
        <f>U11+V11+W11-Z11-AA11-AB11+X11</f>
        <v>-33.110999999999997</v>
      </c>
      <c r="V80" s="101">
        <f>V11+W11-AA11-AB11+X11</f>
        <v>-39.710999999999999</v>
      </c>
      <c r="W80" s="101">
        <f>W11-AB11+X11</f>
        <v>-44.911000000000001</v>
      </c>
      <c r="X80" s="101"/>
      <c r="Y80" s="101"/>
      <c r="Z80" s="100">
        <f>Z11+AA11+AB11-AE11-AF11-AG11+AC11</f>
        <v>-38.953000000000003</v>
      </c>
      <c r="AA80" s="101">
        <f>AA11+AB11-AF11-AG11+AC11</f>
        <v>-33.953000000000003</v>
      </c>
      <c r="AB80" s="101">
        <f>AB11-AG11+AC11</f>
        <v>-31.653000000000002</v>
      </c>
      <c r="AC80" s="101"/>
      <c r="AD80" s="101"/>
      <c r="AE80" s="101">
        <v>-31.6</v>
      </c>
      <c r="AF80" s="101">
        <v>-34.200000000000003</v>
      </c>
      <c r="AG80" s="101">
        <v>-32.700000000000003</v>
      </c>
      <c r="AH80" s="101"/>
      <c r="AI80" s="101"/>
      <c r="AJ80" s="101">
        <v>-53.4</v>
      </c>
    </row>
    <row r="81" spans="2:36" ht="30" x14ac:dyDescent="0.25">
      <c r="B81" s="88" t="s">
        <v>278</v>
      </c>
      <c r="C81" s="102">
        <f>C12-H12+D12</f>
        <v>349.91399999999999</v>
      </c>
      <c r="D81" s="103"/>
      <c r="E81" s="103"/>
      <c r="F81" s="103">
        <f>F12+G12+H12-K12-L12-M12+I12</f>
        <v>289.81500000000005</v>
      </c>
      <c r="G81" s="103">
        <f>G12+H12-L12-M12+I12</f>
        <v>311.02000000000004</v>
      </c>
      <c r="H81" s="103">
        <f>H12-M12+I12</f>
        <v>350.42200000000003</v>
      </c>
      <c r="I81" s="103"/>
      <c r="J81" s="103"/>
      <c r="K81" s="103">
        <f>K12+L12+M12-P12-Q12-R12+N12</f>
        <v>501.428</v>
      </c>
      <c r="L81" s="103">
        <f>L12+M12-Q12-R12+N12</f>
        <v>504.54400000000004</v>
      </c>
      <c r="M81" s="103">
        <f>M12-R12+N12</f>
        <v>502.08600000000001</v>
      </c>
      <c r="N81" s="103"/>
      <c r="O81" s="103"/>
      <c r="P81" s="103">
        <f>P12+Q12+R12-U12-V12-W12+S12</f>
        <v>473.89400000000001</v>
      </c>
      <c r="Q81" s="104">
        <f>Q12+R12-V12-W12+S12</f>
        <v>440.55599999999993</v>
      </c>
      <c r="R81" s="104">
        <f>R12-W12+S12</f>
        <v>413.01100000000002</v>
      </c>
      <c r="S81" s="104"/>
      <c r="T81" s="104"/>
      <c r="U81" s="103">
        <f>U12+V12+W12-Z12-AA12-AB12+X12</f>
        <v>393.12699999999995</v>
      </c>
      <c r="V81" s="104">
        <f>V12+W12-AA12-AB12+X12</f>
        <v>368.1269999999999</v>
      </c>
      <c r="W81" s="104">
        <f>W12-AB12+X12</f>
        <v>304.32699999999988</v>
      </c>
      <c r="X81" s="104"/>
      <c r="Y81" s="104"/>
      <c r="Z81" s="103">
        <f>Z12+AA12+AB12-AE12-AF12-AG12+AC12</f>
        <v>269.27799999999996</v>
      </c>
      <c r="AA81" s="104">
        <f>AA12+AB12-AF12-AG12+AC12</f>
        <v>238.37799999999999</v>
      </c>
      <c r="AB81" s="104">
        <f>AB12-AG12+AC12</f>
        <v>213.67800000000003</v>
      </c>
      <c r="AC81" s="104"/>
      <c r="AD81" s="104"/>
      <c r="AE81" s="104">
        <f>SUM(AE75:AE80)</f>
        <v>218.7</v>
      </c>
      <c r="AF81" s="104">
        <f>SUM(AF75:AF80)</f>
        <v>219.10000000000002</v>
      </c>
      <c r="AG81" s="104">
        <f t="shared" ref="AG81:AJ81" si="44">SUM(AG75:AG80)</f>
        <v>196.5</v>
      </c>
      <c r="AH81" s="104"/>
      <c r="AI81" s="104"/>
      <c r="AJ81" s="104">
        <f t="shared" si="44"/>
        <v>164.89999999999998</v>
      </c>
    </row>
    <row r="82" spans="2:36" x14ac:dyDescent="0.25">
      <c r="B82" s="88"/>
      <c r="C82" s="64"/>
      <c r="D82" s="45"/>
      <c r="E82" s="45"/>
      <c r="F82" s="45"/>
      <c r="G82" s="45"/>
      <c r="H82" s="45"/>
      <c r="I82" s="45"/>
      <c r="J82" s="45"/>
      <c r="K82" s="45"/>
      <c r="L82" s="45"/>
      <c r="M82" s="45"/>
      <c r="N82" s="45"/>
      <c r="O82" s="45"/>
      <c r="P82" s="45"/>
      <c r="Q82" s="65"/>
      <c r="R82" s="65"/>
      <c r="S82" s="65"/>
      <c r="T82" s="65"/>
      <c r="U82" s="45"/>
      <c r="V82" s="65"/>
      <c r="W82" s="65"/>
      <c r="X82" s="65"/>
      <c r="Y82" s="65"/>
      <c r="Z82" s="45"/>
      <c r="AA82" s="65"/>
      <c r="AB82" s="65"/>
      <c r="AC82" s="65"/>
      <c r="AD82" s="65"/>
      <c r="AE82" s="65"/>
      <c r="AF82" s="65"/>
      <c r="AG82" s="65"/>
      <c r="AH82" s="65"/>
      <c r="AI82" s="65"/>
      <c r="AJ82" s="65"/>
    </row>
    <row r="83" spans="2:36" x14ac:dyDescent="0.25">
      <c r="B83" s="26" t="s">
        <v>279</v>
      </c>
      <c r="C83" s="64"/>
      <c r="D83" s="45"/>
      <c r="E83" s="45"/>
      <c r="F83" s="45"/>
      <c r="G83" s="45"/>
      <c r="H83" s="45"/>
      <c r="I83" s="45"/>
      <c r="J83" s="45"/>
      <c r="K83" s="45"/>
      <c r="L83" s="45"/>
      <c r="M83" s="45"/>
      <c r="N83" s="45"/>
      <c r="O83" s="45"/>
      <c r="P83" s="45"/>
      <c r="Q83" s="65"/>
      <c r="R83" s="65"/>
      <c r="S83" s="65"/>
      <c r="T83" s="65"/>
      <c r="U83" s="45"/>
      <c r="V83" s="65"/>
      <c r="W83" s="65"/>
      <c r="X83" s="65"/>
      <c r="Y83" s="65"/>
      <c r="Z83" s="45"/>
      <c r="AA83" s="65"/>
      <c r="AB83" s="65"/>
      <c r="AC83" s="65"/>
      <c r="AD83" s="65"/>
      <c r="AE83" s="65"/>
      <c r="AF83" s="65"/>
      <c r="AG83" s="65"/>
      <c r="AH83" s="65"/>
      <c r="AI83" s="65"/>
      <c r="AJ83" s="65"/>
    </row>
    <row r="84" spans="2:36" x14ac:dyDescent="0.25">
      <c r="B84" s="21" t="s">
        <v>280</v>
      </c>
      <c r="C84" s="64">
        <f>C15-H15+D15</f>
        <v>135.916</v>
      </c>
      <c r="D84" s="45"/>
      <c r="E84" s="45"/>
      <c r="F84" s="45">
        <f>F15+G15+H15-K15-L15-M15+I15</f>
        <v>177.73599999999999</v>
      </c>
      <c r="G84" s="45">
        <f>G15+H15-L15-M15+I15</f>
        <v>57.039000000000001</v>
      </c>
      <c r="H84" s="45">
        <f>H15-M15+I15</f>
        <v>-66.975000000000009</v>
      </c>
      <c r="I84" s="45"/>
      <c r="J84" s="45"/>
      <c r="K84" s="45">
        <f>K15+L15+M15-P15-Q15-R15+N15</f>
        <v>-260.21399999999994</v>
      </c>
      <c r="L84" s="45">
        <f>L15+M15-Q15-R15+N15</f>
        <v>-223.97699999999998</v>
      </c>
      <c r="M84" s="45">
        <f>M15-R15+N15</f>
        <v>-170.273</v>
      </c>
      <c r="N84" s="45"/>
      <c r="O84" s="45"/>
      <c r="P84" s="45">
        <f>P15+Q15+R15-U15-V15-W15+S15</f>
        <v>-85.12</v>
      </c>
      <c r="Q84" s="65">
        <f>Q15+R15-V15-W15+S15</f>
        <v>-16.809000000000005</v>
      </c>
      <c r="R84" s="65">
        <f>R15-W15+S15</f>
        <v>-11.069000000000003</v>
      </c>
      <c r="S84" s="65"/>
      <c r="T84" s="65"/>
      <c r="U84" s="45">
        <f>U15+V15+W15-Z15-AA15-AB15+X15</f>
        <v>-33.451000000000001</v>
      </c>
      <c r="V84" s="65">
        <f>V15+W15-AA15-AB15+X15</f>
        <v>-43.651000000000003</v>
      </c>
      <c r="W84" s="65">
        <f>W15-AB15+X15</f>
        <v>-14.251000000000001</v>
      </c>
      <c r="X84" s="65"/>
      <c r="Y84" s="65"/>
      <c r="Z84" s="45">
        <f>Z15+AA15+AB15-AE15-AF15-AG15+AC15</f>
        <v>18.265000000000001</v>
      </c>
      <c r="AA84" s="65">
        <f>AA15+AB15-AF15-AG15+AC15</f>
        <v>-5.5350000000000037</v>
      </c>
      <c r="AB84" s="65">
        <f>AB15-AG15+AC15</f>
        <v>-2.3350000000000009</v>
      </c>
      <c r="AC84" s="65"/>
      <c r="AD84" s="65"/>
      <c r="AE84" s="65">
        <v>-37.6</v>
      </c>
      <c r="AF84" s="65">
        <v>-42.7</v>
      </c>
      <c r="AG84" s="65">
        <v>-71.900000000000006</v>
      </c>
      <c r="AH84" s="65"/>
      <c r="AI84" s="65"/>
      <c r="AJ84" s="65">
        <v>-39.5</v>
      </c>
    </row>
    <row r="85" spans="2:36" x14ac:dyDescent="0.25">
      <c r="B85" s="21" t="s">
        <v>281</v>
      </c>
      <c r="C85" s="64">
        <f>C16-H16+D16</f>
        <v>-21.101000000000006</v>
      </c>
      <c r="D85" s="45"/>
      <c r="E85" s="45"/>
      <c r="F85" s="45">
        <f>F16+G16+H16-K16-L16-M16+I16</f>
        <v>-48.803000000000019</v>
      </c>
      <c r="G85" s="45">
        <f>G16+H16-L16-M16+I16</f>
        <v>65.915999999999968</v>
      </c>
      <c r="H85" s="45">
        <f>H16-M16+I16</f>
        <v>107.34299999999999</v>
      </c>
      <c r="I85" s="45"/>
      <c r="J85" s="45"/>
      <c r="K85" s="45">
        <f>K16+L16+M16-P16-Q16-R16+N16</f>
        <v>-82.870999999999981</v>
      </c>
      <c r="L85" s="45">
        <f>L16+M16-Q16-R16+N16</f>
        <v>-152.88199999999995</v>
      </c>
      <c r="M85" s="45">
        <f>M16-R16+N16</f>
        <v>-124.21499999999997</v>
      </c>
      <c r="N85" s="45"/>
      <c r="O85" s="45"/>
      <c r="P85" s="45">
        <f>P16+Q16+R16-U16-V16-W16+S16</f>
        <v>-118.34699999999998</v>
      </c>
      <c r="Q85" s="65">
        <f>Q16+R16-V16-W16+S16</f>
        <v>-54.918000000000006</v>
      </c>
      <c r="R85" s="65">
        <f>R16-W16+S16</f>
        <v>-18.65100000000001</v>
      </c>
      <c r="S85" s="65"/>
      <c r="T85" s="65"/>
      <c r="U85" s="45">
        <f>U16+V16+W16-Z16-AA16-AB16+X16</f>
        <v>36.468000000000004</v>
      </c>
      <c r="V85" s="65">
        <f>V16+W16-AA16-AB16+X16</f>
        <v>-2.8320000000000078</v>
      </c>
      <c r="W85" s="65">
        <f>W16-AB16+X16</f>
        <v>-52.332000000000008</v>
      </c>
      <c r="X85" s="65"/>
      <c r="Y85" s="65"/>
      <c r="Z85" s="45">
        <f>Z16+AA16+AB16-AE16-AF16-AG16+AC16</f>
        <v>-96.945999999999998</v>
      </c>
      <c r="AA85" s="65">
        <f>AA16+AB16-AF16-AG16+AC16</f>
        <v>-57.645999999999987</v>
      </c>
      <c r="AB85" s="65">
        <f>AB16-AG16+AC16</f>
        <v>-42.845999999999989</v>
      </c>
      <c r="AC85" s="65"/>
      <c r="AD85" s="65"/>
      <c r="AE85" s="65">
        <v>-12.4</v>
      </c>
      <c r="AF85" s="65">
        <v>-28.6</v>
      </c>
      <c r="AG85" s="65">
        <v>-9.9</v>
      </c>
      <c r="AH85" s="65"/>
      <c r="AI85" s="65"/>
      <c r="AJ85" s="65">
        <v>-38.6</v>
      </c>
    </row>
    <row r="86" spans="2:36" x14ac:dyDescent="0.25">
      <c r="B86" s="23" t="s">
        <v>282</v>
      </c>
      <c r="C86" s="99">
        <f>C17-H17+D17</f>
        <v>13.679473433033003</v>
      </c>
      <c r="D86" s="100"/>
      <c r="E86" s="100"/>
      <c r="F86" s="100">
        <f>F17+G17+H17-K17-L17-M17+I17</f>
        <v>-77.728000000000037</v>
      </c>
      <c r="G86" s="100">
        <f>G17+H17-L17-M17+I17</f>
        <v>2.5300000000000082</v>
      </c>
      <c r="H86" s="100">
        <f>H17-M17+I17</f>
        <v>-74.003559514113022</v>
      </c>
      <c r="I86" s="100"/>
      <c r="J86" s="100"/>
      <c r="K86" s="100">
        <f>K17+L17+M17-P17-Q17-R17+N17</f>
        <v>200.038016452867</v>
      </c>
      <c r="L86" s="100">
        <f>L17+M17-Q17-R17+N17</f>
        <v>87.163532924679004</v>
      </c>
      <c r="M86" s="100">
        <f>M17-R17+N17</f>
        <v>84.033845260471992</v>
      </c>
      <c r="N86" s="100"/>
      <c r="O86" s="100"/>
      <c r="P86" s="100">
        <f>P17+Q17+R17-U17-V17-W17+S17</f>
        <v>40.536578428224999</v>
      </c>
      <c r="Q86" s="101">
        <f>Q17+R17-V17-W17+S17</f>
        <v>91.900061956412998</v>
      </c>
      <c r="R86" s="101">
        <f>R17-W17+S17</f>
        <v>76.793000000000006</v>
      </c>
      <c r="S86" s="101"/>
      <c r="T86" s="101"/>
      <c r="U86" s="100">
        <f>U17+V17+W17-Z17-AA17-AB17+X17</f>
        <v>36.595000000000006</v>
      </c>
      <c r="V86" s="101">
        <f>V17+W17-AA17-AB17+X17</f>
        <v>2.2949999999999955</v>
      </c>
      <c r="W86" s="101">
        <f>W17-AB17+X17</f>
        <v>50.294999999999995</v>
      </c>
      <c r="X86" s="101"/>
      <c r="Y86" s="101"/>
      <c r="Z86" s="100">
        <f>Z17+AA17+AB17-AE17-AF17-AG17+AC17</f>
        <v>57.746999999999986</v>
      </c>
      <c r="AA86" s="101">
        <f>AA17+AB17-AF17-AG17+AC17</f>
        <v>54.447000000000003</v>
      </c>
      <c r="AB86" s="101">
        <f>AB17-AG17+AC17</f>
        <v>24.047000000000004</v>
      </c>
      <c r="AC86" s="101"/>
      <c r="AD86" s="101"/>
      <c r="AE86" s="101">
        <v>20.399999999999999</v>
      </c>
      <c r="AF86" s="101">
        <v>12.5</v>
      </c>
      <c r="AG86" s="101">
        <v>-19.3</v>
      </c>
      <c r="AH86" s="101"/>
      <c r="AI86" s="101"/>
      <c r="AJ86" s="101">
        <v>47.4</v>
      </c>
    </row>
    <row r="87" spans="2:36" x14ac:dyDescent="0.25">
      <c r="B87" s="26" t="s">
        <v>283</v>
      </c>
      <c r="C87" s="102">
        <f>C18-H18+D18</f>
        <v>478.40847343303301</v>
      </c>
      <c r="D87" s="103"/>
      <c r="E87" s="103"/>
      <c r="F87" s="103">
        <f>F18+G18+H18-K18-L18-M18+I18</f>
        <v>341.02</v>
      </c>
      <c r="G87" s="103">
        <f>G18+H18-L18-M18+I18</f>
        <v>436.50500000000005</v>
      </c>
      <c r="H87" s="103">
        <f>H18-M18+I18</f>
        <v>316.78644048588706</v>
      </c>
      <c r="I87" s="103"/>
      <c r="J87" s="103"/>
      <c r="K87" s="103">
        <f>K18+L18+M18-P18-Q18-R18+N18</f>
        <v>358.38101645286713</v>
      </c>
      <c r="L87" s="103">
        <f>L18+M18-Q18-R18+N18</f>
        <v>214.84853292467912</v>
      </c>
      <c r="M87" s="103">
        <f>M18-R18+N18</f>
        <v>291.63184526047201</v>
      </c>
      <c r="N87" s="103"/>
      <c r="O87" s="103"/>
      <c r="P87" s="103">
        <f>P18+Q18+R18-U18-V18-W18+S18</f>
        <v>310.96357842822488</v>
      </c>
      <c r="Q87" s="104">
        <f>Q18+R18-V18-W18+S18</f>
        <v>460.72906195641286</v>
      </c>
      <c r="R87" s="104">
        <f>R18-W18+S18</f>
        <v>460.08399999999995</v>
      </c>
      <c r="S87" s="104"/>
      <c r="T87" s="104"/>
      <c r="U87" s="103">
        <f>U18+V18+W18-Z18-AA18-AB18+X18</f>
        <v>432.73900000000003</v>
      </c>
      <c r="V87" s="104">
        <f>V18+W18-AA18-AB18+X18</f>
        <v>323.93899999999991</v>
      </c>
      <c r="W87" s="104">
        <f>W18-AB18+X18</f>
        <v>288.03899999999993</v>
      </c>
      <c r="X87" s="104"/>
      <c r="Y87" s="104"/>
      <c r="Z87" s="103">
        <f>Z18+AA18+AB18-AE18-AF18-AG18+AC18</f>
        <v>248.34399999999997</v>
      </c>
      <c r="AA87" s="104">
        <f>AA18+AB18-AF18-AG18+AC18</f>
        <v>229.64400000000001</v>
      </c>
      <c r="AB87" s="104">
        <f>AB18-AG18+AC18</f>
        <v>192.54400000000004</v>
      </c>
      <c r="AC87" s="104"/>
      <c r="AD87" s="104"/>
      <c r="AE87" s="104">
        <f>SUM(AE81:AE86)</f>
        <v>189.1</v>
      </c>
      <c r="AF87" s="104">
        <f>SUM(AF81:AF86)</f>
        <v>160.30000000000004</v>
      </c>
      <c r="AG87" s="104">
        <f t="shared" ref="AG87:AJ87" si="45">SUM(AG81:AG86)</f>
        <v>95.399999999999991</v>
      </c>
      <c r="AH87" s="104"/>
      <c r="AI87" s="104"/>
      <c r="AJ87" s="104">
        <f t="shared" si="45"/>
        <v>134.19999999999999</v>
      </c>
    </row>
    <row r="88" spans="2:36" x14ac:dyDescent="0.25">
      <c r="B88" s="21"/>
      <c r="C88" s="64"/>
      <c r="D88" s="45"/>
      <c r="E88" s="45"/>
      <c r="F88" s="45"/>
      <c r="G88" s="45"/>
      <c r="H88" s="45"/>
      <c r="I88" s="45"/>
      <c r="J88" s="45"/>
      <c r="K88" s="45"/>
      <c r="L88" s="45"/>
      <c r="M88" s="45"/>
      <c r="N88" s="45"/>
      <c r="O88" s="45"/>
      <c r="P88" s="45"/>
      <c r="Q88" s="65"/>
      <c r="R88" s="65"/>
      <c r="S88" s="65"/>
      <c r="T88" s="65"/>
      <c r="U88" s="45"/>
      <c r="V88" s="65"/>
      <c r="W88" s="65"/>
      <c r="X88" s="65"/>
      <c r="Y88" s="65"/>
      <c r="Z88" s="45"/>
      <c r="AA88" s="65"/>
      <c r="AB88" s="65"/>
      <c r="AC88" s="65"/>
      <c r="AD88" s="65"/>
      <c r="AE88" s="65"/>
      <c r="AF88" s="65"/>
      <c r="AG88" s="65"/>
      <c r="AH88" s="65"/>
      <c r="AI88" s="65"/>
      <c r="AJ88" s="65"/>
    </row>
    <row r="89" spans="2:36" x14ac:dyDescent="0.25">
      <c r="B89" s="26" t="s">
        <v>284</v>
      </c>
      <c r="C89" s="64"/>
      <c r="D89" s="45"/>
      <c r="E89" s="45"/>
      <c r="F89" s="45"/>
      <c r="G89" s="45"/>
      <c r="H89" s="45"/>
      <c r="I89" s="45"/>
      <c r="J89" s="45"/>
      <c r="K89" s="45"/>
      <c r="L89" s="45"/>
      <c r="M89" s="45"/>
      <c r="N89" s="45"/>
      <c r="O89" s="45"/>
      <c r="P89" s="45"/>
      <c r="Q89" s="65"/>
      <c r="R89" s="65"/>
      <c r="S89" s="65"/>
      <c r="T89" s="65"/>
      <c r="U89" s="45"/>
      <c r="V89" s="65"/>
      <c r="W89" s="65"/>
      <c r="X89" s="65"/>
      <c r="Y89" s="65"/>
      <c r="Z89" s="45"/>
      <c r="AA89" s="65"/>
      <c r="AB89" s="65"/>
      <c r="AC89" s="65"/>
      <c r="AD89" s="65"/>
      <c r="AE89" s="65"/>
      <c r="AF89" s="65"/>
      <c r="AG89" s="65"/>
      <c r="AH89" s="65"/>
      <c r="AI89" s="65"/>
      <c r="AJ89" s="65"/>
    </row>
    <row r="90" spans="2:36" x14ac:dyDescent="0.25">
      <c r="B90" s="21" t="s">
        <v>285</v>
      </c>
      <c r="C90" s="64">
        <f>C21-H21+D21</f>
        <v>-8.2509999999999994</v>
      </c>
      <c r="D90" s="45"/>
      <c r="E90" s="45"/>
      <c r="F90" s="45">
        <f>F21+G21+H21-K21-L21-M21+I21</f>
        <v>-8.2500000000000018</v>
      </c>
      <c r="G90" s="45">
        <f>G21+H21-L21-M21+I21</f>
        <v>-6.8410000000000011</v>
      </c>
      <c r="H90" s="45">
        <f>H21-M21+I21</f>
        <v>-4.4000000000000004</v>
      </c>
      <c r="I90" s="45"/>
      <c r="J90" s="45"/>
      <c r="K90" s="45">
        <f>K21+L21+M21-P21-Q21-R21+N21</f>
        <v>-6.2</v>
      </c>
      <c r="L90" s="45">
        <f>L21+M21-Q21-R21+N21</f>
        <v>-6.5280000000000005</v>
      </c>
      <c r="M90" s="45">
        <f>M21-R21+N21</f>
        <v>-6.2480000000000002</v>
      </c>
      <c r="N90" s="45"/>
      <c r="O90" s="45"/>
      <c r="P90" s="45">
        <f>P21+Q21+R21-U21-V21-W21+S21</f>
        <v>-0.87800000000000011</v>
      </c>
      <c r="Q90" s="65">
        <f>Q21+R21-V21-W21+S21</f>
        <v>0.61799999999999988</v>
      </c>
      <c r="R90" s="65">
        <f>R21-W21+S21</f>
        <v>0.95599999999999996</v>
      </c>
      <c r="S90" s="65"/>
      <c r="T90" s="65"/>
      <c r="U90" s="45">
        <f>U21+V21+W21-Z21-AA21-AB21+X21</f>
        <v>-16.440000000000001</v>
      </c>
      <c r="V90" s="65">
        <f>V21+W21-AA21-AB21+X21</f>
        <v>-18.14</v>
      </c>
      <c r="W90" s="65">
        <f>W21-AB21+X21</f>
        <v>-19.340000000000003</v>
      </c>
      <c r="X90" s="65"/>
      <c r="Y90" s="65"/>
      <c r="Z90" s="45">
        <f>Z21+AA21+AB21-AE21-AF21-AG21+AC21</f>
        <v>-16.32</v>
      </c>
      <c r="AA90" s="65">
        <f>AA21+AB21-AF21-AG21+AC21</f>
        <v>-19.420000000000002</v>
      </c>
      <c r="AB90" s="65">
        <f>AB21-AG21+AC21</f>
        <v>-21.92</v>
      </c>
      <c r="AC90" s="65"/>
      <c r="AD90" s="65"/>
      <c r="AE90" s="65">
        <v>-10.199999999999999</v>
      </c>
      <c r="AF90" s="65">
        <v>-7.4</v>
      </c>
      <c r="AG90" s="65">
        <v>-3.5</v>
      </c>
      <c r="AH90" s="65"/>
      <c r="AI90" s="65"/>
      <c r="AJ90" s="65">
        <v>-4.3</v>
      </c>
    </row>
    <row r="91" spans="2:36" x14ac:dyDescent="0.25">
      <c r="B91" s="21" t="s">
        <v>286</v>
      </c>
      <c r="C91" s="64">
        <f>C22-H22+D22</f>
        <v>-55.859000000000002</v>
      </c>
      <c r="D91" s="45"/>
      <c r="E91" s="45"/>
      <c r="F91" s="45">
        <f>F22+G22+H22-K22-L22-M22+I22</f>
        <v>-91.465000000000003</v>
      </c>
      <c r="G91" s="45">
        <f>G22+H22-L22-M22+I22</f>
        <v>-95.864000000000004</v>
      </c>
      <c r="H91" s="45">
        <f>H22-M22+I22</f>
        <v>-102.80699999999999</v>
      </c>
      <c r="I91" s="45"/>
      <c r="J91" s="45"/>
      <c r="K91" s="45">
        <f>K22+L22+M22-P22-Q22-R22+N22</f>
        <v>-77.207999999999998</v>
      </c>
      <c r="L91" s="45">
        <f>L22+M22-Q22-R22+N22</f>
        <v>-85.742999999999995</v>
      </c>
      <c r="M91" s="45">
        <f>M22-R22+N22</f>
        <v>-76.168000000000006</v>
      </c>
      <c r="N91" s="45"/>
      <c r="O91" s="45"/>
      <c r="P91" s="45">
        <f>P22+Q22+R22-U22-V22-W22+S22</f>
        <v>-79.103000000000009</v>
      </c>
      <c r="Q91" s="65">
        <f>Q22+R22-V22-W22+S22</f>
        <v>-68.048000000000002</v>
      </c>
      <c r="R91" s="65">
        <f>R22-W22+S22</f>
        <v>-59.972000000000001</v>
      </c>
      <c r="S91" s="65"/>
      <c r="T91" s="65"/>
      <c r="U91" s="45">
        <f>U22+V22+W22-Z22-AA22-AB22+X22</f>
        <v>-41.076999999999998</v>
      </c>
      <c r="V91" s="65">
        <f>V22+W22-AA22-AB22+X22</f>
        <v>-41.077000000000005</v>
      </c>
      <c r="W91" s="65">
        <f>W22-AB22+X22</f>
        <v>-45.277000000000001</v>
      </c>
      <c r="X91" s="65"/>
      <c r="Y91" s="65"/>
      <c r="Z91" s="45">
        <f>Z22+AA22+AB22-AE22-AF22-AG22+AC22</f>
        <v>-44.287000000000006</v>
      </c>
      <c r="AA91" s="65">
        <f>AA22+AB22-AF22-AG22+AC22</f>
        <v>-42.887</v>
      </c>
      <c r="AB91" s="65">
        <f>AB22-AG22+AC22</f>
        <v>-39.587000000000003</v>
      </c>
      <c r="AC91" s="65"/>
      <c r="AD91" s="65"/>
      <c r="AE91" s="65">
        <v>-39.700000000000003</v>
      </c>
      <c r="AF91" s="65">
        <v>-30.9</v>
      </c>
      <c r="AG91" s="65">
        <v>-26.6</v>
      </c>
      <c r="AH91" s="65"/>
      <c r="AI91" s="65"/>
      <c r="AJ91" s="65">
        <v>-11.7</v>
      </c>
    </row>
    <row r="92" spans="2:36" x14ac:dyDescent="0.25">
      <c r="B92" s="21" t="s">
        <v>287</v>
      </c>
      <c r="C92" s="64">
        <f>C23-H23+D23</f>
        <v>3.6050000000000004</v>
      </c>
      <c r="D92" s="45"/>
      <c r="E92" s="45"/>
      <c r="F92" s="45">
        <f>F23+G23+H23-K23-L23-M23+I23</f>
        <v>4.2290000000000001</v>
      </c>
      <c r="G92" s="45">
        <f>G23+H23-L23-M23+I23</f>
        <v>4.2290000000000001</v>
      </c>
      <c r="H92" s="45">
        <f>H23-M23+I23</f>
        <v>4.2290000000000001</v>
      </c>
      <c r="I92" s="45"/>
      <c r="J92" s="45"/>
      <c r="K92" s="45">
        <f>K23+L23+M23-P23-Q23-R23+N23</f>
        <v>0</v>
      </c>
      <c r="L92" s="45">
        <f>L23+M23-Q23-R23+N23</f>
        <v>0</v>
      </c>
      <c r="M92" s="45">
        <f>M23-R23+N23</f>
        <v>0</v>
      </c>
      <c r="N92" s="45"/>
      <c r="O92" s="45"/>
      <c r="P92" s="45">
        <f>P23+Q23+R23-U23-V23-W23+S23</f>
        <v>0</v>
      </c>
      <c r="Q92" s="65">
        <f>Q23+R23-V23-W23+S23</f>
        <v>0</v>
      </c>
      <c r="R92" s="65">
        <f>R23-W23+S23</f>
        <v>0</v>
      </c>
      <c r="S92" s="65"/>
      <c r="T92" s="65"/>
      <c r="U92" s="45">
        <f>U23+V23+W23-Z23-AA23-AB23+X23</f>
        <v>0.16500000000000026</v>
      </c>
      <c r="V92" s="65">
        <f>V23+W23-AA23-AB23+X23</f>
        <v>0.56500000000000017</v>
      </c>
      <c r="W92" s="65">
        <f>W23-AB23+X23</f>
        <v>0.56500000000000017</v>
      </c>
      <c r="X92" s="65"/>
      <c r="Y92" s="65"/>
      <c r="Z92" s="45">
        <f>Z23+AA23+AB23-AE23-AF23-AG23+AC23</f>
        <v>1.5659999999999998</v>
      </c>
      <c r="AA92" s="65">
        <f>AA23+AB23-AF23-AG23+AC23</f>
        <v>1.2149999999999999</v>
      </c>
      <c r="AB92" s="65">
        <f>AB23-AG23+AC23</f>
        <v>1.2639999999999998</v>
      </c>
      <c r="AC92" s="65"/>
      <c r="AD92" s="65"/>
      <c r="AE92" s="65">
        <v>0.7</v>
      </c>
      <c r="AF92" s="65">
        <v>1</v>
      </c>
      <c r="AG92" s="65">
        <v>1</v>
      </c>
      <c r="AH92" s="65"/>
      <c r="AI92" s="65"/>
      <c r="AJ92" s="65">
        <v>0.3</v>
      </c>
    </row>
    <row r="93" spans="2:36" x14ac:dyDescent="0.25">
      <c r="B93" s="21" t="s">
        <v>288</v>
      </c>
      <c r="C93" s="64">
        <f>C24-H24+D24</f>
        <v>-8.2210000000000001</v>
      </c>
      <c r="D93" s="45"/>
      <c r="E93" s="45"/>
      <c r="F93" s="45">
        <f>F24+G24+H24-K24-L24-M24+I24</f>
        <v>-32.870000000000005</v>
      </c>
      <c r="G93" s="45">
        <f>G24+H24-L24-M24+I24</f>
        <v>-118.04</v>
      </c>
      <c r="H93" s="45">
        <f>H24-M24+I24</f>
        <v>-114.64700000000001</v>
      </c>
      <c r="I93" s="45"/>
      <c r="J93" s="45"/>
      <c r="K93" s="45">
        <f>K24+L24+M24-P24-Q24-R24+N24</f>
        <v>-109.06499999999998</v>
      </c>
      <c r="L93" s="45">
        <f>L24+M24-Q24-R24+N24</f>
        <v>-83.665999999999997</v>
      </c>
      <c r="M93" s="45">
        <f>M24-R24+N24</f>
        <v>-114.07</v>
      </c>
      <c r="N93" s="45"/>
      <c r="O93" s="45"/>
      <c r="P93" s="45">
        <f>P24+Q24+R24-U24-V24-W24+S24</f>
        <v>-178.99700000000001</v>
      </c>
      <c r="Q93" s="65">
        <f>Q24+R24-V24-W24+S24</f>
        <v>-117.041</v>
      </c>
      <c r="R93" s="65">
        <f>R24-W24+S24</f>
        <v>-85.094999999999999</v>
      </c>
      <c r="S93" s="65"/>
      <c r="T93" s="65"/>
      <c r="U93" s="45">
        <f>U24+V24+W24-Z24-AA24-AB24+X24</f>
        <v>-2.0000000000003126E-2</v>
      </c>
      <c r="V93" s="65">
        <f>V24+W24-AA24-AB24+X24</f>
        <v>-0.32000000000000028</v>
      </c>
      <c r="W93" s="65">
        <f>W24-AB24+X24</f>
        <v>-1.8200000000000003</v>
      </c>
      <c r="X93" s="65"/>
      <c r="Y93" s="65"/>
      <c r="Z93" s="45">
        <f>Z24+AA24+AB24-AE24-AF24-AG24+AC24</f>
        <v>-60.758999999999958</v>
      </c>
      <c r="AA93" s="65">
        <f>AA24+AB24-AF24-AG24+AC24</f>
        <v>-237.85899999999998</v>
      </c>
      <c r="AB93" s="65">
        <f>AB24-AG24+AC24</f>
        <v>-235.85899999999998</v>
      </c>
      <c r="AC93" s="65"/>
      <c r="AD93" s="65"/>
      <c r="AE93" s="65">
        <v>-222.6</v>
      </c>
      <c r="AF93" s="65">
        <v>-98.5</v>
      </c>
      <c r="AG93" s="65">
        <v>-120.9</v>
      </c>
      <c r="AH93" s="65"/>
      <c r="AI93" s="65"/>
      <c r="AJ93" s="65">
        <v>-116.6</v>
      </c>
    </row>
    <row r="94" spans="2:36" x14ac:dyDescent="0.25">
      <c r="B94" s="21" t="s">
        <v>290</v>
      </c>
      <c r="C94" s="64">
        <f t="shared" ref="C94:C111" si="46">C26-H26+D26</f>
        <v>-44.748000000000005</v>
      </c>
      <c r="D94" s="45"/>
      <c r="E94" s="45"/>
      <c r="F94" s="45">
        <f t="shared" ref="F94:F111" si="47">F26+G26+H26-K26-L26-M26+I26</f>
        <v>-43.687000000000005</v>
      </c>
      <c r="G94" s="45">
        <f t="shared" ref="G94:G111" si="48">G26+H26-L26-M26+I26</f>
        <v>-29.086000000000002</v>
      </c>
      <c r="H94" s="45">
        <f t="shared" ref="H94:H111" si="49">H26-M26+I26</f>
        <v>-18.204000000000001</v>
      </c>
      <c r="I94" s="45"/>
      <c r="J94" s="45"/>
      <c r="K94" s="45">
        <f t="shared" ref="K94:K111" si="50">K26+L26+M26-P26-Q26-R26+N26</f>
        <v>-1.195999999999998</v>
      </c>
      <c r="L94" s="45">
        <f t="shared" ref="L94:L111" si="51">L26+M26-Q26-R26+N26</f>
        <v>-2.0579999999999998</v>
      </c>
      <c r="M94" s="45">
        <f t="shared" ref="M94:M111" si="52">M26-R26+N26</f>
        <v>-8.706999999999999</v>
      </c>
      <c r="N94" s="45"/>
      <c r="O94" s="45"/>
      <c r="P94" s="45">
        <f t="shared" ref="P94:P111" si="53">P26+Q26+R26-U26-V26-W26+S26</f>
        <v>-16.806000000000001</v>
      </c>
      <c r="Q94" s="65">
        <f t="shared" ref="Q94:Q111" si="54">Q26+R26-V26-W26+S26</f>
        <v>-15.608000000000001</v>
      </c>
      <c r="R94" s="65">
        <f t="shared" ref="R94:R111" si="55">R26-W26+S26</f>
        <v>-13.076000000000001</v>
      </c>
      <c r="S94" s="65"/>
      <c r="T94" s="65"/>
      <c r="U94" s="45">
        <f t="shared" ref="U94:U97" si="56">U26+V26+W26-Z26-AA26-AB26+X26</f>
        <v>-1.463000000000001</v>
      </c>
      <c r="V94" s="65">
        <f t="shared" ref="V94:V97" si="57">V26+W26-AA26-AB26+X26</f>
        <v>0.23699999999999832</v>
      </c>
      <c r="W94" s="65">
        <f t="shared" ref="W94:W97" si="58">W26-AB26+X26</f>
        <v>-30.963000000000001</v>
      </c>
      <c r="X94" s="65"/>
      <c r="Y94" s="65"/>
      <c r="Z94" s="45">
        <f t="shared" ref="Z94:Z97" si="59">Z26+AA26+AB26-AE26-AF26-AG26+AC26</f>
        <v>-38.325999999999993</v>
      </c>
      <c r="AA94" s="65">
        <f t="shared" ref="AA94:AA97" si="60">AA26+AB26-AF26-AG26+AC26</f>
        <v>-43.225999999999992</v>
      </c>
      <c r="AB94" s="65">
        <f t="shared" ref="AB94:AB97" si="61">AB26-AG26+AC26</f>
        <v>-8.0259999999999998</v>
      </c>
      <c r="AC94" s="65"/>
      <c r="AD94" s="65"/>
      <c r="AE94" s="65">
        <v>-14.9</v>
      </c>
      <c r="AF94" s="65">
        <v>-11.7</v>
      </c>
      <c r="AG94" s="65">
        <v>-11.6</v>
      </c>
      <c r="AH94" s="65"/>
      <c r="AI94" s="65"/>
      <c r="AJ94" s="65">
        <v>-6.6</v>
      </c>
    </row>
    <row r="95" spans="2:36" x14ac:dyDescent="0.25">
      <c r="B95" s="21" t="s">
        <v>291</v>
      </c>
      <c r="C95" s="64">
        <f t="shared" si="46"/>
        <v>23.734000000000002</v>
      </c>
      <c r="D95" s="45"/>
      <c r="E95" s="45"/>
      <c r="F95" s="45">
        <f t="shared" si="47"/>
        <v>24.693000000000001</v>
      </c>
      <c r="G95" s="45">
        <f t="shared" si="48"/>
        <v>0.95899999999999996</v>
      </c>
      <c r="H95" s="45">
        <f t="shared" si="49"/>
        <v>0.95899999999999996</v>
      </c>
      <c r="I95" s="45"/>
      <c r="J95" s="45"/>
      <c r="K95" s="45">
        <f t="shared" si="50"/>
        <v>2.58</v>
      </c>
      <c r="L95" s="45">
        <f t="shared" si="51"/>
        <v>2.58</v>
      </c>
      <c r="M95" s="45">
        <f t="shared" si="52"/>
        <v>2.58</v>
      </c>
      <c r="N95" s="45"/>
      <c r="O95" s="45"/>
      <c r="P95" s="45">
        <f t="shared" si="53"/>
        <v>0</v>
      </c>
      <c r="Q95" s="65">
        <f t="shared" si="54"/>
        <v>0</v>
      </c>
      <c r="R95" s="65">
        <f t="shared" si="55"/>
        <v>0</v>
      </c>
      <c r="S95" s="65"/>
      <c r="T95" s="65"/>
      <c r="U95" s="45">
        <f t="shared" si="56"/>
        <v>0.97799999999999998</v>
      </c>
      <c r="V95" s="65">
        <f t="shared" si="57"/>
        <v>0.97799999999999998</v>
      </c>
      <c r="W95" s="65">
        <f t="shared" si="58"/>
        <v>0.97799999999999998</v>
      </c>
      <c r="X95" s="65"/>
      <c r="Y95" s="65"/>
      <c r="Z95" s="45">
        <f t="shared" si="59"/>
        <v>0</v>
      </c>
      <c r="AA95" s="65">
        <f t="shared" si="60"/>
        <v>0</v>
      </c>
      <c r="AB95" s="65">
        <f t="shared" si="61"/>
        <v>0</v>
      </c>
      <c r="AC95" s="65"/>
      <c r="AD95" s="65"/>
      <c r="AE95" s="65">
        <v>-0.2</v>
      </c>
      <c r="AF95" s="65">
        <v>0</v>
      </c>
      <c r="AG95" s="65">
        <v>0</v>
      </c>
      <c r="AH95" s="65"/>
      <c r="AI95" s="65"/>
      <c r="AJ95" s="65">
        <v>0.4</v>
      </c>
    </row>
    <row r="96" spans="2:36" x14ac:dyDescent="0.25">
      <c r="B96" s="23" t="s">
        <v>292</v>
      </c>
      <c r="C96" s="99">
        <f t="shared" si="46"/>
        <v>-4.8520000000000003</v>
      </c>
      <c r="D96" s="100"/>
      <c r="E96" s="100"/>
      <c r="F96" s="100">
        <f t="shared" si="47"/>
        <v>-2.2710000000000008</v>
      </c>
      <c r="G96" s="100">
        <f t="shared" si="48"/>
        <v>-9.8080000000000016</v>
      </c>
      <c r="H96" s="100">
        <f t="shared" si="49"/>
        <v>-5.5819999999999999</v>
      </c>
      <c r="I96" s="100"/>
      <c r="J96" s="100"/>
      <c r="K96" s="100">
        <f t="shared" si="50"/>
        <v>-18.468</v>
      </c>
      <c r="L96" s="100">
        <f t="shared" si="51"/>
        <v>-14.436</v>
      </c>
      <c r="M96" s="100">
        <f t="shared" si="52"/>
        <v>-14.2</v>
      </c>
      <c r="N96" s="100"/>
      <c r="O96" s="100"/>
      <c r="P96" s="100">
        <f t="shared" si="53"/>
        <v>-0.86599999999999966</v>
      </c>
      <c r="Q96" s="101">
        <f t="shared" si="54"/>
        <v>1.5369999999999995</v>
      </c>
      <c r="R96" s="101">
        <f t="shared" si="55"/>
        <v>7.3179999999999996</v>
      </c>
      <c r="S96" s="101"/>
      <c r="T96" s="101"/>
      <c r="U96" s="100">
        <f t="shared" si="56"/>
        <v>6.8070000000000004</v>
      </c>
      <c r="V96" s="101">
        <f t="shared" si="57"/>
        <v>6.5069999999999997</v>
      </c>
      <c r="W96" s="101">
        <f t="shared" si="58"/>
        <v>0.10699999999999976</v>
      </c>
      <c r="X96" s="101"/>
      <c r="Y96" s="101"/>
      <c r="Z96" s="100">
        <f t="shared" si="59"/>
        <v>-6.8000000000000016</v>
      </c>
      <c r="AA96" s="101">
        <f t="shared" si="60"/>
        <v>-7.7000000000000011</v>
      </c>
      <c r="AB96" s="101">
        <f t="shared" si="61"/>
        <v>-9.3000000000000007</v>
      </c>
      <c r="AC96" s="101"/>
      <c r="AD96" s="101"/>
      <c r="AE96" s="101">
        <v>-1</v>
      </c>
      <c r="AF96" s="101">
        <v>0.9</v>
      </c>
      <c r="AG96" s="101">
        <v>-3.4</v>
      </c>
      <c r="AH96" s="101"/>
      <c r="AI96" s="101"/>
      <c r="AJ96" s="101">
        <v>-6.2</v>
      </c>
    </row>
    <row r="97" spans="2:37" x14ac:dyDescent="0.25">
      <c r="B97" s="26" t="s">
        <v>293</v>
      </c>
      <c r="C97" s="102">
        <f t="shared" si="46"/>
        <v>-94.591999999999985</v>
      </c>
      <c r="D97" s="103"/>
      <c r="E97" s="103"/>
      <c r="F97" s="103">
        <f t="shared" si="47"/>
        <v>-140.51699999999997</v>
      </c>
      <c r="G97" s="103">
        <f t="shared" si="48"/>
        <v>-245.34700000000001</v>
      </c>
      <c r="H97" s="103">
        <f t="shared" si="49"/>
        <v>-231.34799999999998</v>
      </c>
      <c r="I97" s="103"/>
      <c r="J97" s="103"/>
      <c r="K97" s="103">
        <f t="shared" si="50"/>
        <v>-209.55699999999996</v>
      </c>
      <c r="L97" s="103">
        <f t="shared" si="51"/>
        <v>-189.851</v>
      </c>
      <c r="M97" s="103">
        <f t="shared" si="52"/>
        <v>-216.81299999999999</v>
      </c>
      <c r="N97" s="103"/>
      <c r="O97" s="103"/>
      <c r="P97" s="103">
        <f t="shared" si="53"/>
        <v>-276.65000000000003</v>
      </c>
      <c r="Q97" s="104">
        <f t="shared" si="54"/>
        <v>-198.54199999999997</v>
      </c>
      <c r="R97" s="104">
        <f t="shared" si="55"/>
        <v>-149.869</v>
      </c>
      <c r="S97" s="104"/>
      <c r="T97" s="104"/>
      <c r="U97" s="103">
        <f t="shared" si="56"/>
        <v>-51.049999999999983</v>
      </c>
      <c r="V97" s="104">
        <f t="shared" si="57"/>
        <v>-51.25</v>
      </c>
      <c r="W97" s="104">
        <f t="shared" si="58"/>
        <v>-95.749999999999986</v>
      </c>
      <c r="X97" s="104"/>
      <c r="Y97" s="104"/>
      <c r="Z97" s="103">
        <f t="shared" si="59"/>
        <v>-164.92599999999999</v>
      </c>
      <c r="AA97" s="104">
        <f t="shared" si="60"/>
        <v>-349.87699999999995</v>
      </c>
      <c r="AB97" s="104">
        <f t="shared" si="61"/>
        <v>-313.428</v>
      </c>
      <c r="AC97" s="104"/>
      <c r="AD97" s="104"/>
      <c r="AE97" s="104">
        <f>SUM(AE90:AE96)</f>
        <v>-287.89999999999998</v>
      </c>
      <c r="AF97" s="104">
        <f>SUM(AF90:AF96)</f>
        <v>-146.6</v>
      </c>
      <c r="AG97" s="104">
        <f t="shared" ref="AG97" si="62">SUM(AG90:AG96)</f>
        <v>-165</v>
      </c>
      <c r="AH97" s="104"/>
      <c r="AI97" s="104"/>
      <c r="AJ97" s="104">
        <f>SUM(AJ90:AJ96)</f>
        <v>-144.69999999999996</v>
      </c>
    </row>
    <row r="98" spans="2:37" x14ac:dyDescent="0.25">
      <c r="B98" s="21"/>
      <c r="C98" s="64"/>
      <c r="D98" s="45"/>
      <c r="E98" s="45"/>
      <c r="F98" s="45"/>
      <c r="G98" s="45"/>
      <c r="H98" s="45"/>
      <c r="I98" s="45"/>
      <c r="J98" s="45"/>
      <c r="K98" s="45"/>
      <c r="L98" s="45"/>
      <c r="M98" s="45"/>
      <c r="N98" s="45"/>
      <c r="O98" s="45"/>
      <c r="P98" s="45"/>
      <c r="Q98" s="65"/>
      <c r="R98" s="65"/>
      <c r="S98" s="65"/>
      <c r="T98" s="65"/>
      <c r="U98" s="45"/>
      <c r="V98" s="65"/>
      <c r="W98" s="65"/>
      <c r="X98" s="65"/>
      <c r="Y98" s="65"/>
      <c r="Z98" s="45"/>
      <c r="AA98" s="65"/>
      <c r="AB98" s="65"/>
      <c r="AC98" s="65"/>
      <c r="AD98" s="65"/>
      <c r="AE98" s="65"/>
      <c r="AF98" s="65"/>
      <c r="AG98" s="65"/>
      <c r="AH98" s="65"/>
      <c r="AI98" s="65"/>
      <c r="AJ98" s="65"/>
    </row>
    <row r="99" spans="2:37" x14ac:dyDescent="0.25">
      <c r="B99" s="26" t="s">
        <v>294</v>
      </c>
      <c r="C99" s="64"/>
      <c r="D99" s="45"/>
      <c r="E99" s="45"/>
      <c r="F99" s="45"/>
      <c r="G99" s="45"/>
      <c r="H99" s="45"/>
      <c r="I99" s="45"/>
      <c r="J99" s="45"/>
      <c r="K99" s="45"/>
      <c r="L99" s="45"/>
      <c r="M99" s="45"/>
      <c r="N99" s="45"/>
      <c r="O99" s="45"/>
      <c r="P99" s="45"/>
      <c r="Q99" s="65"/>
      <c r="R99" s="65"/>
      <c r="S99" s="65"/>
      <c r="T99" s="65"/>
      <c r="U99" s="45"/>
      <c r="V99" s="65"/>
      <c r="W99" s="65"/>
      <c r="X99" s="65"/>
      <c r="Y99" s="65"/>
      <c r="Z99" s="45"/>
      <c r="AA99" s="65"/>
      <c r="AB99" s="65"/>
      <c r="AC99" s="65"/>
      <c r="AD99" s="65"/>
      <c r="AE99" s="65"/>
      <c r="AF99" s="65"/>
      <c r="AG99" s="65"/>
      <c r="AH99" s="65"/>
      <c r="AI99" s="65"/>
      <c r="AJ99" s="65"/>
    </row>
    <row r="100" spans="2:37" x14ac:dyDescent="0.25">
      <c r="B100" s="21" t="s">
        <v>295</v>
      </c>
      <c r="C100" s="64">
        <f t="shared" si="46"/>
        <v>-309.745</v>
      </c>
      <c r="D100" s="45"/>
      <c r="E100" s="45"/>
      <c r="F100" s="45">
        <f t="shared" si="47"/>
        <v>-161.196</v>
      </c>
      <c r="G100" s="45">
        <f t="shared" si="48"/>
        <v>-67.591172040355005</v>
      </c>
      <c r="H100" s="45">
        <f t="shared" si="49"/>
        <v>-70.775999999999996</v>
      </c>
      <c r="I100" s="45"/>
      <c r="J100" s="45"/>
      <c r="K100" s="45">
        <f t="shared" si="50"/>
        <v>-65.906999999999996</v>
      </c>
      <c r="L100" s="45">
        <f t="shared" si="51"/>
        <v>-64.637</v>
      </c>
      <c r="M100" s="45">
        <f t="shared" si="52"/>
        <v>-69.180999999999997</v>
      </c>
      <c r="N100" s="45"/>
      <c r="O100" s="45"/>
      <c r="P100" s="45">
        <f t="shared" si="53"/>
        <v>-75.518999999999991</v>
      </c>
      <c r="Q100" s="65">
        <f t="shared" si="54"/>
        <v>-74.100999999999999</v>
      </c>
      <c r="R100" s="65">
        <f t="shared" si="55"/>
        <v>-66.087999999999994</v>
      </c>
      <c r="S100" s="65"/>
      <c r="T100" s="65"/>
      <c r="U100" s="45">
        <f t="shared" ref="U100:U107" si="63">U32+V32+W32-Z32-AA32-AB32+X32</f>
        <v>-110.82</v>
      </c>
      <c r="V100" s="65">
        <f t="shared" ref="V100:V107" si="64">V32+W32-AA32-AB32+X32</f>
        <v>-170.12</v>
      </c>
      <c r="W100" s="65">
        <f t="shared" ref="W100:W107" si="65">W32-AB32+X32</f>
        <v>-193.82</v>
      </c>
      <c r="X100" s="65"/>
      <c r="Y100" s="65"/>
      <c r="Z100" s="45">
        <f t="shared" ref="Z100:Z107" si="66">Z32+AA32+AB32-AE32-AF32-AG32+AC32</f>
        <v>-343.22199999999998</v>
      </c>
      <c r="AA100" s="65">
        <f t="shared" ref="AA100:AA107" si="67">AA32+AB32-AF32-AG32+AC32</f>
        <v>-267.52199999999999</v>
      </c>
      <c r="AB100" s="65">
        <f t="shared" ref="AB100:AB107" si="68">AB32-AG32+AC32</f>
        <v>-251.12200000000001</v>
      </c>
      <c r="AC100" s="65"/>
      <c r="AD100" s="65"/>
      <c r="AE100" s="65">
        <v>-20.100000000000001</v>
      </c>
      <c r="AF100" s="65">
        <v>-63.7</v>
      </c>
      <c r="AG100" s="65">
        <v>-44.8</v>
      </c>
      <c r="AH100" s="65"/>
      <c r="AI100" s="65"/>
      <c r="AJ100" s="65">
        <v>-49.5</v>
      </c>
    </row>
    <row r="101" spans="2:37" x14ac:dyDescent="0.25">
      <c r="B101" s="21" t="s">
        <v>296</v>
      </c>
      <c r="C101" s="64">
        <f t="shared" si="46"/>
        <v>90.998999999999995</v>
      </c>
      <c r="D101" s="45"/>
      <c r="E101" s="45"/>
      <c r="F101" s="45">
        <f t="shared" si="47"/>
        <v>91.461000000000013</v>
      </c>
      <c r="G101" s="45">
        <f t="shared" si="48"/>
        <v>91.461000000000013</v>
      </c>
      <c r="H101" s="45">
        <f t="shared" si="49"/>
        <v>160.46200000000002</v>
      </c>
      <c r="I101" s="45"/>
      <c r="J101" s="45"/>
      <c r="K101" s="45">
        <f t="shared" si="50"/>
        <v>162.42699999999999</v>
      </c>
      <c r="L101" s="45">
        <f t="shared" si="51"/>
        <v>164.58099999999999</v>
      </c>
      <c r="M101" s="45">
        <f t="shared" si="52"/>
        <v>11.795</v>
      </c>
      <c r="N101" s="45"/>
      <c r="O101" s="45"/>
      <c r="P101" s="45">
        <f t="shared" si="53"/>
        <v>9.367999999999995</v>
      </c>
      <c r="Q101" s="65">
        <f t="shared" si="54"/>
        <v>80.414000000000001</v>
      </c>
      <c r="R101" s="65">
        <f t="shared" si="55"/>
        <v>70</v>
      </c>
      <c r="S101" s="65"/>
      <c r="T101" s="65"/>
      <c r="U101" s="45">
        <f t="shared" si="63"/>
        <v>78.389099999999985</v>
      </c>
      <c r="V101" s="65">
        <f t="shared" si="64"/>
        <v>-0.11089999999995825</v>
      </c>
      <c r="W101" s="65">
        <f t="shared" si="65"/>
        <v>104.98910000000001</v>
      </c>
      <c r="X101" s="65"/>
      <c r="Y101" s="65"/>
      <c r="Z101" s="45">
        <f t="shared" si="66"/>
        <v>425.93600000000004</v>
      </c>
      <c r="AA101" s="65">
        <f t="shared" si="67"/>
        <v>526.2360000000001</v>
      </c>
      <c r="AB101" s="65">
        <f t="shared" si="68"/>
        <v>480.23599999999999</v>
      </c>
      <c r="AC101" s="65"/>
      <c r="AD101" s="65"/>
      <c r="AE101" s="65">
        <v>200.8</v>
      </c>
      <c r="AF101" s="65">
        <v>105.8</v>
      </c>
      <c r="AG101" s="65">
        <v>49.9</v>
      </c>
      <c r="AH101" s="65"/>
      <c r="AI101" s="65"/>
      <c r="AJ101" s="65">
        <v>0</v>
      </c>
    </row>
    <row r="102" spans="2:37" x14ac:dyDescent="0.25">
      <c r="B102" s="21" t="s">
        <v>297</v>
      </c>
      <c r="C102" s="64">
        <f t="shared" si="46"/>
        <v>0</v>
      </c>
      <c r="D102" s="45"/>
      <c r="E102" s="45"/>
      <c r="F102" s="45">
        <f t="shared" si="47"/>
        <v>-14.989000000000001</v>
      </c>
      <c r="G102" s="45">
        <f t="shared" si="48"/>
        <v>-14.989000000000001</v>
      </c>
      <c r="H102" s="45">
        <f t="shared" si="49"/>
        <v>-14.989000000000001</v>
      </c>
      <c r="I102" s="45"/>
      <c r="J102" s="45"/>
      <c r="K102" s="45">
        <f t="shared" si="50"/>
        <v>-19.959</v>
      </c>
      <c r="L102" s="45">
        <f t="shared" si="51"/>
        <v>-19.959</v>
      </c>
      <c r="M102" s="45">
        <f t="shared" si="52"/>
        <v>-19.959</v>
      </c>
      <c r="N102" s="45"/>
      <c r="O102" s="45"/>
      <c r="P102" s="45">
        <f t="shared" si="53"/>
        <v>0</v>
      </c>
      <c r="Q102" s="65">
        <f t="shared" si="54"/>
        <v>0</v>
      </c>
      <c r="R102" s="65">
        <f t="shared" si="55"/>
        <v>0</v>
      </c>
      <c r="S102" s="65"/>
      <c r="T102" s="65"/>
      <c r="U102" s="45">
        <f t="shared" si="63"/>
        <v>0</v>
      </c>
      <c r="V102" s="65">
        <f t="shared" si="64"/>
        <v>0</v>
      </c>
      <c r="W102" s="65">
        <f t="shared" si="65"/>
        <v>0</v>
      </c>
      <c r="X102" s="65"/>
      <c r="Y102" s="65"/>
      <c r="Z102" s="45">
        <f t="shared" si="66"/>
        <v>-15.585000000000001</v>
      </c>
      <c r="AA102" s="65">
        <f t="shared" si="67"/>
        <v>-15.585000000000001</v>
      </c>
      <c r="AB102" s="65">
        <f t="shared" si="68"/>
        <v>-15.585000000000001</v>
      </c>
      <c r="AC102" s="65"/>
      <c r="AD102" s="65"/>
      <c r="AE102" s="65">
        <v>0</v>
      </c>
      <c r="AF102" s="65">
        <v>0</v>
      </c>
      <c r="AG102" s="65">
        <v>0</v>
      </c>
      <c r="AH102" s="65"/>
      <c r="AI102" s="65"/>
      <c r="AJ102" s="65">
        <v>0</v>
      </c>
    </row>
    <row r="103" spans="2:37" x14ac:dyDescent="0.25">
      <c r="B103" s="21" t="s">
        <v>255</v>
      </c>
      <c r="C103" s="64">
        <f t="shared" si="46"/>
        <v>-167.34899999999999</v>
      </c>
      <c r="D103" s="45"/>
      <c r="E103" s="45"/>
      <c r="F103" s="45">
        <f t="shared" si="47"/>
        <v>-167.34899999999999</v>
      </c>
      <c r="G103" s="45">
        <f t="shared" si="48"/>
        <v>-167.34899999999999</v>
      </c>
      <c r="H103" s="45">
        <f t="shared" si="49"/>
        <v>-143.446</v>
      </c>
      <c r="I103" s="45"/>
      <c r="J103" s="45"/>
      <c r="K103" s="45">
        <f t="shared" si="50"/>
        <v>-143.446</v>
      </c>
      <c r="L103" s="45">
        <f t="shared" si="51"/>
        <v>-143.446</v>
      </c>
      <c r="M103" s="45">
        <f t="shared" si="52"/>
        <v>-239.08199999999999</v>
      </c>
      <c r="N103" s="45"/>
      <c r="O103" s="45"/>
      <c r="P103" s="45">
        <f t="shared" si="53"/>
        <v>-239.08199999999999</v>
      </c>
      <c r="Q103" s="65">
        <f t="shared" si="54"/>
        <v>-239.08199999999999</v>
      </c>
      <c r="R103" s="65">
        <f t="shared" si="55"/>
        <v>0</v>
      </c>
      <c r="S103" s="65"/>
      <c r="T103" s="65"/>
      <c r="U103" s="45">
        <f t="shared" si="63"/>
        <v>-3.6000000000001364E-2</v>
      </c>
      <c r="V103" s="65">
        <f t="shared" si="64"/>
        <v>-3.6000000000001364E-2</v>
      </c>
      <c r="W103" s="65">
        <f t="shared" si="65"/>
        <v>-95.536000000000001</v>
      </c>
      <c r="X103" s="65"/>
      <c r="Y103" s="65"/>
      <c r="Z103" s="45">
        <f t="shared" si="66"/>
        <v>-95.5</v>
      </c>
      <c r="AA103" s="65">
        <f t="shared" si="67"/>
        <v>-95.5</v>
      </c>
      <c r="AB103" s="65">
        <f t="shared" si="68"/>
        <v>-90.313999999999993</v>
      </c>
      <c r="AC103" s="65"/>
      <c r="AD103" s="65"/>
      <c r="AE103" s="65">
        <v>-90.3</v>
      </c>
      <c r="AF103" s="65">
        <v>-90.3</v>
      </c>
      <c r="AG103" s="65">
        <v>-90.3</v>
      </c>
      <c r="AH103" s="65"/>
      <c r="AI103" s="65"/>
      <c r="AJ103" s="65">
        <v>-90.3</v>
      </c>
    </row>
    <row r="104" spans="2:37" x14ac:dyDescent="0.25">
      <c r="B104" s="21" t="s">
        <v>298</v>
      </c>
      <c r="C104" s="64">
        <f t="shared" si="46"/>
        <v>-20.986000000000001</v>
      </c>
      <c r="D104" s="45"/>
      <c r="E104" s="45"/>
      <c r="F104" s="45">
        <f t="shared" si="47"/>
        <v>-20.985999999999997</v>
      </c>
      <c r="G104" s="45">
        <f t="shared" si="48"/>
        <v>-15.598827959645</v>
      </c>
      <c r="H104" s="45">
        <f t="shared" si="49"/>
        <v>-55.975000000000001</v>
      </c>
      <c r="I104" s="45"/>
      <c r="J104" s="45"/>
      <c r="K104" s="45">
        <f t="shared" si="50"/>
        <v>-55.975000000000001</v>
      </c>
      <c r="L104" s="45">
        <f t="shared" si="51"/>
        <v>-55.633000000000003</v>
      </c>
      <c r="M104" s="45">
        <f t="shared" si="52"/>
        <v>-3.411</v>
      </c>
      <c r="N104" s="45"/>
      <c r="O104" s="45"/>
      <c r="P104" s="45">
        <f t="shared" si="53"/>
        <v>-3.411</v>
      </c>
      <c r="Q104" s="65">
        <f t="shared" si="54"/>
        <v>-3.411</v>
      </c>
      <c r="R104" s="65">
        <f t="shared" si="55"/>
        <v>0</v>
      </c>
      <c r="S104" s="65"/>
      <c r="T104" s="65"/>
      <c r="U104" s="45">
        <f t="shared" si="63"/>
        <v>0.63500000000000001</v>
      </c>
      <c r="V104" s="65">
        <f t="shared" si="64"/>
        <v>0.63500000000000001</v>
      </c>
      <c r="W104" s="65">
        <f t="shared" si="65"/>
        <v>0.63500000000000001</v>
      </c>
      <c r="X104" s="65"/>
      <c r="Y104" s="65"/>
      <c r="Z104" s="45">
        <f t="shared" si="66"/>
        <v>0</v>
      </c>
      <c r="AA104" s="65">
        <f t="shared" si="67"/>
        <v>0</v>
      </c>
      <c r="AB104" s="65">
        <f t="shared" si="68"/>
        <v>0</v>
      </c>
      <c r="AC104" s="65"/>
      <c r="AD104" s="65"/>
      <c r="AE104" s="65">
        <v>0</v>
      </c>
      <c r="AF104" s="65">
        <v>0</v>
      </c>
      <c r="AG104" s="65">
        <v>0</v>
      </c>
      <c r="AH104" s="65"/>
      <c r="AI104" s="65"/>
      <c r="AJ104" s="65">
        <v>0</v>
      </c>
    </row>
    <row r="105" spans="2:37" x14ac:dyDescent="0.25">
      <c r="B105" s="21" t="s">
        <v>299</v>
      </c>
      <c r="C105" s="64">
        <f t="shared" si="46"/>
        <v>0</v>
      </c>
      <c r="D105" s="45"/>
      <c r="E105" s="45"/>
      <c r="F105" s="45">
        <f t="shared" si="47"/>
        <v>0</v>
      </c>
      <c r="G105" s="45">
        <f t="shared" si="48"/>
        <v>0</v>
      </c>
      <c r="H105" s="45">
        <f t="shared" si="49"/>
        <v>0</v>
      </c>
      <c r="I105" s="45"/>
      <c r="J105" s="45"/>
      <c r="K105" s="45">
        <f t="shared" si="50"/>
        <v>-5.0000000000000001E-3</v>
      </c>
      <c r="L105" s="45">
        <f t="shared" si="51"/>
        <v>0</v>
      </c>
      <c r="M105" s="45">
        <f t="shared" si="52"/>
        <v>0</v>
      </c>
      <c r="N105" s="45"/>
      <c r="O105" s="45"/>
      <c r="P105" s="45">
        <f t="shared" si="53"/>
        <v>5.0000000000000001E-3</v>
      </c>
      <c r="Q105" s="65">
        <f t="shared" si="54"/>
        <v>0</v>
      </c>
      <c r="R105" s="65">
        <f t="shared" si="55"/>
        <v>0</v>
      </c>
      <c r="S105" s="65"/>
      <c r="T105" s="65"/>
      <c r="U105" s="45">
        <f>U37+V37+W37-Z37-AA37-AB37+X37</f>
        <v>0</v>
      </c>
      <c r="V105" s="65">
        <f t="shared" si="64"/>
        <v>0</v>
      </c>
      <c r="W105" s="65">
        <f t="shared" si="65"/>
        <v>0</v>
      </c>
      <c r="X105" s="65"/>
      <c r="Y105" s="65"/>
      <c r="Z105" s="45">
        <f t="shared" si="66"/>
        <v>0</v>
      </c>
      <c r="AA105" s="65">
        <f t="shared" si="67"/>
        <v>0</v>
      </c>
      <c r="AB105" s="65">
        <f t="shared" si="68"/>
        <v>0</v>
      </c>
      <c r="AC105" s="65"/>
      <c r="AD105" s="65"/>
      <c r="AE105" s="65">
        <v>0</v>
      </c>
      <c r="AF105" s="65">
        <v>0</v>
      </c>
      <c r="AG105" s="65">
        <v>0</v>
      </c>
      <c r="AH105" s="65"/>
      <c r="AI105" s="65"/>
      <c r="AJ105" s="65">
        <v>0</v>
      </c>
    </row>
    <row r="106" spans="2:37" x14ac:dyDescent="0.25">
      <c r="B106" s="23" t="s">
        <v>300</v>
      </c>
      <c r="C106" s="99">
        <f t="shared" si="46"/>
        <v>-0.83699999999999997</v>
      </c>
      <c r="D106" s="100"/>
      <c r="E106" s="100"/>
      <c r="F106" s="100">
        <f t="shared" si="47"/>
        <v>-0.47399999999999998</v>
      </c>
      <c r="G106" s="100">
        <f t="shared" si="48"/>
        <v>-0.47399999999999998</v>
      </c>
      <c r="H106" s="100">
        <f t="shared" si="49"/>
        <v>-0.47399999999999998</v>
      </c>
      <c r="I106" s="100"/>
      <c r="J106" s="100"/>
      <c r="K106" s="100">
        <f t="shared" si="50"/>
        <v>0</v>
      </c>
      <c r="L106" s="100">
        <f t="shared" si="51"/>
        <v>0</v>
      </c>
      <c r="M106" s="100">
        <f t="shared" si="52"/>
        <v>-4.5949999999999998</v>
      </c>
      <c r="N106" s="100"/>
      <c r="O106" s="100"/>
      <c r="P106" s="100">
        <f t="shared" si="53"/>
        <v>-4.5949999999999998</v>
      </c>
      <c r="Q106" s="101">
        <f t="shared" si="54"/>
        <v>-4.5949999999999998</v>
      </c>
      <c r="R106" s="101">
        <f t="shared" si="55"/>
        <v>0</v>
      </c>
      <c r="S106" s="101"/>
      <c r="T106" s="101"/>
      <c r="U106" s="100">
        <f t="shared" si="63"/>
        <v>0</v>
      </c>
      <c r="V106" s="101">
        <f t="shared" si="64"/>
        <v>-0.65100000000000002</v>
      </c>
      <c r="W106" s="101">
        <f t="shared" si="65"/>
        <v>-0.65100000000000002</v>
      </c>
      <c r="X106" s="101"/>
      <c r="Y106" s="101"/>
      <c r="Z106" s="100">
        <f t="shared" si="66"/>
        <v>-0.65100000000000002</v>
      </c>
      <c r="AA106" s="101">
        <f t="shared" si="67"/>
        <v>0</v>
      </c>
      <c r="AB106" s="101">
        <f t="shared" si="68"/>
        <v>0</v>
      </c>
      <c r="AC106" s="101"/>
      <c r="AD106" s="101"/>
      <c r="AE106" s="101">
        <v>0</v>
      </c>
      <c r="AF106" s="101">
        <v>0</v>
      </c>
      <c r="AG106" s="101">
        <v>0</v>
      </c>
      <c r="AH106" s="101"/>
      <c r="AI106" s="101"/>
      <c r="AJ106" s="101">
        <v>0</v>
      </c>
    </row>
    <row r="107" spans="2:37" x14ac:dyDescent="0.25">
      <c r="B107" s="89" t="s">
        <v>301</v>
      </c>
      <c r="C107" s="102">
        <f t="shared" si="46"/>
        <v>-407.91800000000001</v>
      </c>
      <c r="D107" s="103"/>
      <c r="E107" s="103"/>
      <c r="F107" s="103">
        <f t="shared" si="47"/>
        <v>-273.53299999999996</v>
      </c>
      <c r="G107" s="103">
        <f t="shared" si="48"/>
        <v>-174.54099999999994</v>
      </c>
      <c r="H107" s="103">
        <f t="shared" si="49"/>
        <v>-125.19799999999998</v>
      </c>
      <c r="I107" s="103"/>
      <c r="J107" s="103"/>
      <c r="K107" s="103">
        <f t="shared" si="50"/>
        <v>-122.86500000000004</v>
      </c>
      <c r="L107" s="103">
        <f t="shared" si="51"/>
        <v>-119.09400000000002</v>
      </c>
      <c r="M107" s="103">
        <f t="shared" si="52"/>
        <v>-324.43300000000005</v>
      </c>
      <c r="N107" s="103"/>
      <c r="O107" s="103"/>
      <c r="P107" s="103">
        <f t="shared" si="53"/>
        <v>-313.23400000000004</v>
      </c>
      <c r="Q107" s="104">
        <f t="shared" si="54"/>
        <v>-240.77500000000003</v>
      </c>
      <c r="R107" s="104">
        <f t="shared" si="55"/>
        <v>3.9120000000000017</v>
      </c>
      <c r="S107" s="104"/>
      <c r="T107" s="104"/>
      <c r="U107" s="103">
        <f t="shared" si="63"/>
        <v>-31.831899999999962</v>
      </c>
      <c r="V107" s="104">
        <f t="shared" si="64"/>
        <v>-170.28289999999998</v>
      </c>
      <c r="W107" s="104">
        <f t="shared" si="65"/>
        <v>-184.38289999999995</v>
      </c>
      <c r="X107" s="104"/>
      <c r="Y107" s="104"/>
      <c r="Z107" s="103">
        <f t="shared" si="66"/>
        <v>-29.021999999999963</v>
      </c>
      <c r="AA107" s="104">
        <f t="shared" si="67"/>
        <v>147.62900000000002</v>
      </c>
      <c r="AB107" s="104">
        <f t="shared" si="68"/>
        <v>123.21500000000003</v>
      </c>
      <c r="AC107" s="104"/>
      <c r="AD107" s="104"/>
      <c r="AE107" s="104">
        <f>SUM(AE100:AE106)</f>
        <v>90.40000000000002</v>
      </c>
      <c r="AF107" s="104">
        <f>SUM(AF100:AF106)</f>
        <v>-48.2</v>
      </c>
      <c r="AG107" s="104">
        <f>SUM(AG100:AG106)</f>
        <v>-85.199999999999989</v>
      </c>
      <c r="AH107" s="104"/>
      <c r="AI107" s="104"/>
      <c r="AJ107" s="104">
        <f t="shared" ref="AJ107" si="69">SUM(AJ100:AJ106)</f>
        <v>-139.80000000000001</v>
      </c>
    </row>
    <row r="108" spans="2:37" x14ac:dyDescent="0.25">
      <c r="B108" s="21"/>
      <c r="C108" s="64"/>
      <c r="D108" s="45"/>
      <c r="E108" s="45"/>
      <c r="F108" s="45"/>
      <c r="G108" s="45"/>
      <c r="H108" s="45"/>
      <c r="I108" s="45"/>
      <c r="J108" s="45"/>
      <c r="K108" s="45"/>
      <c r="L108" s="45"/>
      <c r="M108" s="45"/>
      <c r="N108" s="45"/>
      <c r="O108" s="45"/>
      <c r="P108" s="45"/>
      <c r="Q108" s="65"/>
      <c r="R108" s="65"/>
      <c r="S108" s="65"/>
      <c r="T108" s="65"/>
      <c r="U108" s="45"/>
      <c r="V108" s="65"/>
      <c r="W108" s="65"/>
      <c r="X108" s="65"/>
      <c r="Y108" s="65"/>
      <c r="Z108" s="45"/>
      <c r="AA108" s="65"/>
      <c r="AB108" s="65"/>
      <c r="AC108" s="65"/>
      <c r="AD108" s="65"/>
      <c r="AE108" s="65"/>
      <c r="AF108" s="65"/>
      <c r="AG108" s="65"/>
      <c r="AH108" s="65"/>
      <c r="AI108" s="65"/>
      <c r="AJ108" s="65"/>
    </row>
    <row r="109" spans="2:37" x14ac:dyDescent="0.25">
      <c r="B109" s="21" t="s">
        <v>302</v>
      </c>
      <c r="C109" s="64">
        <f>C41-H41+D41</f>
        <v>-24.101526566966982</v>
      </c>
      <c r="D109" s="45"/>
      <c r="E109" s="45"/>
      <c r="F109" s="45">
        <f t="shared" si="47"/>
        <v>-73.030000000000186</v>
      </c>
      <c r="G109" s="45">
        <f t="shared" si="48"/>
        <v>16.617000000000075</v>
      </c>
      <c r="H109" s="45">
        <f t="shared" si="49"/>
        <v>-39.759559514112922</v>
      </c>
      <c r="I109" s="45"/>
      <c r="J109" s="45"/>
      <c r="K109" s="45">
        <f t="shared" si="50"/>
        <v>25.959016452867104</v>
      </c>
      <c r="L109" s="45">
        <f t="shared" si="51"/>
        <v>-94.096467075320902</v>
      </c>
      <c r="M109" s="45">
        <f t="shared" si="52"/>
        <v>-249.614154739528</v>
      </c>
      <c r="N109" s="45"/>
      <c r="O109" s="45"/>
      <c r="P109" s="45">
        <f t="shared" si="53"/>
        <v>-278.92042157177508</v>
      </c>
      <c r="Q109" s="65">
        <f t="shared" si="54"/>
        <v>21.412061956412913</v>
      </c>
      <c r="R109" s="65">
        <f t="shared" si="55"/>
        <v>314.12699999999995</v>
      </c>
      <c r="S109" s="65"/>
      <c r="T109" s="65"/>
      <c r="U109" s="45">
        <f t="shared" ref="U109" si="70">U41+V41+W41-Z41-AA41-AB41+X41</f>
        <v>349.85710000000006</v>
      </c>
      <c r="V109" s="65">
        <f t="shared" ref="V109" si="71">V41+W41-AA41-AB41+X41</f>
        <v>102.40609999999995</v>
      </c>
      <c r="W109" s="65">
        <f t="shared" ref="W109" si="72">W41-AB41+X41</f>
        <v>7.9060999999999524</v>
      </c>
      <c r="X109" s="65"/>
      <c r="Y109" s="65"/>
      <c r="Z109" s="45">
        <f t="shared" ref="Z109" si="73">Z41+AA41+AB41-AE41-AF41-AG41+AC41</f>
        <v>54.396000000000029</v>
      </c>
      <c r="AA109" s="65">
        <f t="shared" ref="AA109" si="74">AA41+AB41-AF41-AG41+AC41</f>
        <v>27.396000000000043</v>
      </c>
      <c r="AB109" s="65">
        <f t="shared" ref="AB109" si="75">AB41-AG41+AC41</f>
        <v>2.3310000000000741</v>
      </c>
      <c r="AC109" s="65"/>
      <c r="AD109" s="65"/>
      <c r="AE109" s="65">
        <f>AE107+AE97+AE87</f>
        <v>-8.3999999999999488</v>
      </c>
      <c r="AF109" s="65">
        <f>AF107+AF97+AF87</f>
        <v>-34.499999999999972</v>
      </c>
      <c r="AG109" s="65">
        <f>AG107+AG97+AG87</f>
        <v>-154.80000000000001</v>
      </c>
      <c r="AH109" s="65"/>
      <c r="AI109" s="65"/>
      <c r="AJ109" s="65">
        <f>AJ107+AJ97+AJ87</f>
        <v>-150.30000000000001</v>
      </c>
    </row>
    <row r="110" spans="2:37" x14ac:dyDescent="0.25">
      <c r="B110" s="21" t="s">
        <v>303</v>
      </c>
      <c r="C110" s="64">
        <f>H44</f>
        <v>121.12399999999981</v>
      </c>
      <c r="D110" s="45"/>
      <c r="E110" s="45"/>
      <c r="F110" s="45">
        <f>K44</f>
        <v>224.94000000000005</v>
      </c>
      <c r="G110" s="45">
        <f>L44</f>
        <v>104.68600000000002</v>
      </c>
      <c r="H110" s="45">
        <f>M44</f>
        <v>148.3179999999999</v>
      </c>
      <c r="I110" s="45"/>
      <c r="J110" s="45"/>
      <c r="K110" s="45">
        <f>P44</f>
        <v>194.97499999999971</v>
      </c>
      <c r="L110" s="45">
        <f>Q44</f>
        <v>197.68299999999959</v>
      </c>
      <c r="M110" s="45">
        <f>R44</f>
        <v>399.54849884252798</v>
      </c>
      <c r="N110" s="45"/>
      <c r="O110" s="45"/>
      <c r="P110" s="45">
        <f>U44</f>
        <v>476.20000000000005</v>
      </c>
      <c r="Q110" s="65">
        <f>V44</f>
        <v>178.10000000000002</v>
      </c>
      <c r="R110" s="65">
        <f>W44</f>
        <v>89.865099999999998</v>
      </c>
      <c r="S110" s="65"/>
      <c r="T110" s="65"/>
      <c r="U110" s="45">
        <f>Z44</f>
        <v>131.74899999999997</v>
      </c>
      <c r="V110" s="65">
        <f>AA44</f>
        <v>80.299999999999983</v>
      </c>
      <c r="W110" s="65">
        <f>AB44</f>
        <v>80.801999999999992</v>
      </c>
      <c r="X110" s="65"/>
      <c r="Y110" s="65"/>
      <c r="Z110" s="45">
        <f>AE44</f>
        <v>73.948999999999998</v>
      </c>
      <c r="AA110" s="65">
        <f>AF44</f>
        <v>51.135000000000019</v>
      </c>
      <c r="AB110" s="65">
        <f>AG44</f>
        <v>78.197999999999993</v>
      </c>
      <c r="AC110" s="65"/>
      <c r="AD110" s="65"/>
      <c r="AE110" s="65">
        <v>81.3</v>
      </c>
      <c r="AF110" s="65">
        <v>81.3</v>
      </c>
      <c r="AG110" s="65">
        <v>228</v>
      </c>
      <c r="AH110" s="65"/>
      <c r="AI110" s="65"/>
      <c r="AJ110" s="65">
        <v>227.9</v>
      </c>
    </row>
    <row r="111" spans="2:37" x14ac:dyDescent="0.25">
      <c r="B111" s="23" t="s">
        <v>304</v>
      </c>
      <c r="C111" s="99">
        <f t="shared" si="46"/>
        <v>-14.288473433032799</v>
      </c>
      <c r="D111" s="100"/>
      <c r="E111" s="100"/>
      <c r="F111" s="100">
        <f t="shared" si="47"/>
        <v>2.3829999999999991</v>
      </c>
      <c r="G111" s="100">
        <f t="shared" si="48"/>
        <v>14.322000000000001</v>
      </c>
      <c r="H111" s="100">
        <f t="shared" si="49"/>
        <v>12.556559514112804</v>
      </c>
      <c r="I111" s="100"/>
      <c r="J111" s="100"/>
      <c r="K111" s="100">
        <f t="shared" si="50"/>
        <v>3.9919835471333704</v>
      </c>
      <c r="L111" s="100">
        <f t="shared" si="51"/>
        <v>1.0854670753212998</v>
      </c>
      <c r="M111" s="100">
        <f t="shared" si="52"/>
        <v>-1.621344103000022</v>
      </c>
      <c r="N111" s="100"/>
      <c r="O111" s="100"/>
      <c r="P111" s="100">
        <f t="shared" si="53"/>
        <v>-2.2845784282253714</v>
      </c>
      <c r="Q111" s="101">
        <f t="shared" si="54"/>
        <v>-1.9090619564133009</v>
      </c>
      <c r="R111" s="101">
        <f t="shared" si="55"/>
        <v>-4.5585011574719818</v>
      </c>
      <c r="S111" s="101"/>
      <c r="T111" s="101"/>
      <c r="U111" s="100">
        <f t="shared" ref="U111" si="76">U43+V43+W43-Z43-AA43-AB43+X43</f>
        <v>-5.7430000000000003</v>
      </c>
      <c r="V111" s="101">
        <f t="shared" ref="V111" si="77">V43+W43-AA43-AB43+X43</f>
        <v>-4.6430000000000007</v>
      </c>
      <c r="W111" s="101">
        <f t="shared" ref="W111" si="78">W43-AB43+X43</f>
        <v>1.157</v>
      </c>
      <c r="X111" s="101"/>
      <c r="Y111" s="101"/>
      <c r="Z111" s="100">
        <f t="shared" ref="Z111" si="79">Z43+AA43+AB43-AE43-AF43-AG43+AC43</f>
        <v>3.4689999999999999</v>
      </c>
      <c r="AA111" s="101">
        <f t="shared" ref="AA111" si="80">AA43+AB43-AF43-AG43+AC43</f>
        <v>1.7689999999999997</v>
      </c>
      <c r="AB111" s="101">
        <f t="shared" ref="AB111" si="81">AB43-AG43+AC43</f>
        <v>0.26899999999999968</v>
      </c>
      <c r="AC111" s="101"/>
      <c r="AD111" s="101"/>
      <c r="AE111" s="101">
        <v>4.4000000000000004</v>
      </c>
      <c r="AF111" s="101">
        <v>4</v>
      </c>
      <c r="AG111" s="101">
        <v>5</v>
      </c>
      <c r="AH111" s="101"/>
      <c r="AI111" s="101"/>
      <c r="AJ111" s="101">
        <v>0.4</v>
      </c>
    </row>
    <row r="112" spans="2:37" x14ac:dyDescent="0.25">
      <c r="B112" s="26" t="s">
        <v>305</v>
      </c>
      <c r="C112" s="102">
        <f>SUM(C109:C111)</f>
        <v>82.734000000000037</v>
      </c>
      <c r="D112" s="103"/>
      <c r="E112" s="103"/>
      <c r="F112" s="103">
        <f>SUM(F109:F111)</f>
        <v>154.29299999999986</v>
      </c>
      <c r="G112" s="103">
        <f>SUM(G109:G111)</f>
        <v>135.62500000000009</v>
      </c>
      <c r="H112" s="103">
        <f t="shared" ref="H112" si="82">SUM(H109:H111)</f>
        <v>121.11499999999978</v>
      </c>
      <c r="I112" s="103"/>
      <c r="J112" s="103"/>
      <c r="K112" s="103">
        <f>SUM(K109:K111)</f>
        <v>224.92600000000019</v>
      </c>
      <c r="L112" s="103">
        <f>SUM(L109:L111)</f>
        <v>104.672</v>
      </c>
      <c r="M112" s="103">
        <f t="shared" ref="M112" si="83">SUM(M109:M111)</f>
        <v>148.31299999999996</v>
      </c>
      <c r="N112" s="103"/>
      <c r="O112" s="103"/>
      <c r="P112" s="103">
        <f>SUM(P109:P111)</f>
        <v>194.99499999999961</v>
      </c>
      <c r="Q112" s="104">
        <f>SUM(Q109:Q111)</f>
        <v>197.60299999999964</v>
      </c>
      <c r="R112" s="104">
        <f t="shared" ref="R112:AJ112" si="84">SUM(R109:R111)</f>
        <v>399.43359884252794</v>
      </c>
      <c r="S112" s="104"/>
      <c r="T112" s="104"/>
      <c r="U112" s="103">
        <f>SUM(U109:U111)</f>
        <v>475.86310000000003</v>
      </c>
      <c r="V112" s="104">
        <f>SUM(V109:V111)</f>
        <v>178.06309999999993</v>
      </c>
      <c r="W112" s="104">
        <f t="shared" ref="W112" si="85">SUM(W109:W111)</f>
        <v>89.865099999999941</v>
      </c>
      <c r="X112" s="104"/>
      <c r="Y112" s="104"/>
      <c r="Z112" s="103">
        <f>SUM(Z109:Z111)</f>
        <v>131.81400000000002</v>
      </c>
      <c r="AA112" s="104">
        <f>SUM(AA109:AA111)</f>
        <v>80.300000000000068</v>
      </c>
      <c r="AB112" s="104">
        <f t="shared" ref="AB112" si="86">SUM(AB109:AB111)</f>
        <v>80.798000000000073</v>
      </c>
      <c r="AC112" s="104"/>
      <c r="AD112" s="104"/>
      <c r="AE112" s="104">
        <f t="shared" si="84"/>
        <v>77.300000000000054</v>
      </c>
      <c r="AF112" s="104">
        <f t="shared" si="84"/>
        <v>50.800000000000026</v>
      </c>
      <c r="AG112" s="104">
        <f t="shared" si="84"/>
        <v>78.199999999999989</v>
      </c>
      <c r="AH112" s="104"/>
      <c r="AI112" s="104"/>
      <c r="AJ112" s="104">
        <f t="shared" si="84"/>
        <v>78</v>
      </c>
      <c r="AK112" s="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1316-8B3A-40BB-B414-9009BD545388}">
  <sheetPr>
    <tabColor rgb="FF92D050"/>
  </sheetPr>
  <dimension ref="B1:BL35"/>
  <sheetViews>
    <sheetView showGridLines="0" zoomScale="90" zoomScaleNormal="90" workbookViewId="0">
      <selection activeCell="B35" sqref="B35"/>
    </sheetView>
  </sheetViews>
  <sheetFormatPr defaultRowHeight="15" x14ac:dyDescent="0.25"/>
  <cols>
    <col min="2" max="2" width="53.42578125" bestFit="1" customWidth="1"/>
    <col min="3" max="64" width="11.85546875" customWidth="1"/>
  </cols>
  <sheetData>
    <row r="1" spans="2:64" x14ac:dyDescent="0.25">
      <c r="B1" s="17" t="s">
        <v>14</v>
      </c>
      <c r="C1" s="17"/>
      <c r="D1" s="17"/>
      <c r="E1" s="17"/>
      <c r="F1" s="17"/>
      <c r="G1" s="17"/>
      <c r="H1" s="17"/>
      <c r="I1" s="17"/>
      <c r="J1" s="17"/>
      <c r="K1" s="17"/>
      <c r="L1" s="17"/>
      <c r="M1" s="17"/>
      <c r="N1" s="17"/>
      <c r="O1" s="17"/>
      <c r="P1" s="17"/>
      <c r="Q1" s="17"/>
      <c r="R1" s="17"/>
      <c r="S1" s="17"/>
      <c r="T1" s="17"/>
      <c r="U1" s="17"/>
      <c r="V1" s="17"/>
      <c r="W1" s="17"/>
      <c r="X1" s="17"/>
    </row>
    <row r="2" spans="2:64" x14ac:dyDescent="0.25">
      <c r="C2" s="146" t="s">
        <v>325</v>
      </c>
      <c r="D2" s="146" t="s">
        <v>325</v>
      </c>
      <c r="E2" s="106" t="s">
        <v>322</v>
      </c>
      <c r="F2" s="106" t="s">
        <v>322</v>
      </c>
      <c r="G2" s="106" t="s">
        <v>87</v>
      </c>
      <c r="H2" s="106" t="s">
        <v>87</v>
      </c>
      <c r="I2" s="106" t="s">
        <v>88</v>
      </c>
      <c r="J2" s="106" t="s">
        <v>88</v>
      </c>
      <c r="K2" s="106" t="s">
        <v>89</v>
      </c>
      <c r="L2" s="106" t="s">
        <v>89</v>
      </c>
      <c r="M2" s="106" t="s">
        <v>90</v>
      </c>
      <c r="N2" s="106" t="s">
        <v>90</v>
      </c>
      <c r="O2" s="106" t="s">
        <v>91</v>
      </c>
      <c r="P2" s="106" t="s">
        <v>91</v>
      </c>
      <c r="Q2" s="106" t="s">
        <v>92</v>
      </c>
      <c r="R2" s="106" t="s">
        <v>92</v>
      </c>
      <c r="S2" s="106" t="s">
        <v>93</v>
      </c>
      <c r="T2" s="106" t="s">
        <v>93</v>
      </c>
      <c r="U2" s="106" t="s">
        <v>94</v>
      </c>
      <c r="V2" s="106" t="s">
        <v>94</v>
      </c>
      <c r="W2" s="106" t="s">
        <v>95</v>
      </c>
      <c r="X2" s="106" t="s">
        <v>95</v>
      </c>
      <c r="Y2" s="106" t="s">
        <v>96</v>
      </c>
      <c r="Z2" s="106" t="s">
        <v>96</v>
      </c>
      <c r="AA2" s="106" t="s">
        <v>97</v>
      </c>
      <c r="AB2" s="106" t="s">
        <v>97</v>
      </c>
      <c r="AC2" s="106" t="s">
        <v>98</v>
      </c>
      <c r="AD2" s="106" t="s">
        <v>98</v>
      </c>
      <c r="AE2" s="106" t="s">
        <v>99</v>
      </c>
      <c r="AF2" s="106" t="s">
        <v>99</v>
      </c>
      <c r="AG2" s="106" t="s">
        <v>100</v>
      </c>
      <c r="AH2" s="106" t="s">
        <v>100</v>
      </c>
      <c r="AI2" s="106" t="s">
        <v>101</v>
      </c>
      <c r="AJ2" s="106" t="s">
        <v>101</v>
      </c>
      <c r="AK2" s="106" t="s">
        <v>102</v>
      </c>
      <c r="AL2" s="106" t="s">
        <v>102</v>
      </c>
      <c r="AM2" s="106" t="s">
        <v>103</v>
      </c>
      <c r="AN2" s="106" t="s">
        <v>103</v>
      </c>
      <c r="AO2" s="106" t="s">
        <v>104</v>
      </c>
      <c r="AP2" s="106" t="s">
        <v>104</v>
      </c>
      <c r="AQ2" s="106" t="s">
        <v>105</v>
      </c>
      <c r="AR2" s="106" t="s">
        <v>105</v>
      </c>
      <c r="AS2" s="106" t="s">
        <v>106</v>
      </c>
      <c r="AT2" s="106" t="s">
        <v>106</v>
      </c>
      <c r="AU2" s="106" t="s">
        <v>107</v>
      </c>
      <c r="AV2" s="106" t="s">
        <v>107</v>
      </c>
      <c r="AW2" s="106" t="s">
        <v>108</v>
      </c>
      <c r="AX2" s="106" t="s">
        <v>108</v>
      </c>
      <c r="AY2" s="106" t="s">
        <v>109</v>
      </c>
      <c r="AZ2" s="106" t="s">
        <v>109</v>
      </c>
      <c r="BA2" s="106" t="s">
        <v>110</v>
      </c>
      <c r="BB2" s="106" t="s">
        <v>110</v>
      </c>
      <c r="BC2" s="106" t="s">
        <v>111</v>
      </c>
      <c r="BD2" s="106" t="s">
        <v>111</v>
      </c>
      <c r="BE2" s="106" t="s">
        <v>112</v>
      </c>
      <c r="BF2" s="106" t="s">
        <v>112</v>
      </c>
      <c r="BG2" s="106" t="s">
        <v>113</v>
      </c>
      <c r="BH2" s="106" t="s">
        <v>113</v>
      </c>
      <c r="BI2" s="106" t="s">
        <v>114</v>
      </c>
      <c r="BJ2" s="106" t="s">
        <v>114</v>
      </c>
      <c r="BK2" s="106" t="s">
        <v>115</v>
      </c>
      <c r="BL2" s="106" t="s">
        <v>115</v>
      </c>
    </row>
    <row r="3" spans="2:64" x14ac:dyDescent="0.25">
      <c r="B3" s="18" t="s">
        <v>14</v>
      </c>
      <c r="C3" s="130" t="s">
        <v>315</v>
      </c>
      <c r="D3" s="130" t="s">
        <v>316</v>
      </c>
      <c r="E3" s="20" t="s">
        <v>315</v>
      </c>
      <c r="F3" s="20" t="s">
        <v>316</v>
      </c>
      <c r="G3" s="20" t="s">
        <v>315</v>
      </c>
      <c r="H3" s="20" t="s">
        <v>316</v>
      </c>
      <c r="I3" s="20" t="s">
        <v>315</v>
      </c>
      <c r="J3" s="20" t="s">
        <v>316</v>
      </c>
      <c r="K3" s="20" t="s">
        <v>315</v>
      </c>
      <c r="L3" s="20" t="s">
        <v>316</v>
      </c>
      <c r="M3" s="20" t="s">
        <v>315</v>
      </c>
      <c r="N3" s="20" t="s">
        <v>316</v>
      </c>
      <c r="O3" s="20" t="s">
        <v>315</v>
      </c>
      <c r="P3" s="20" t="s">
        <v>316</v>
      </c>
      <c r="Q3" s="20" t="s">
        <v>315</v>
      </c>
      <c r="R3" s="20" t="s">
        <v>316</v>
      </c>
      <c r="S3" s="20" t="s">
        <v>315</v>
      </c>
      <c r="T3" s="20" t="s">
        <v>316</v>
      </c>
      <c r="U3" s="20" t="s">
        <v>315</v>
      </c>
      <c r="V3" s="20" t="s">
        <v>316</v>
      </c>
      <c r="W3" s="20" t="s">
        <v>315</v>
      </c>
      <c r="X3" s="20" t="s">
        <v>316</v>
      </c>
      <c r="Y3" s="20" t="s">
        <v>315</v>
      </c>
      <c r="Z3" s="20" t="s">
        <v>316</v>
      </c>
      <c r="AA3" s="20" t="s">
        <v>315</v>
      </c>
      <c r="AB3" s="20" t="s">
        <v>316</v>
      </c>
      <c r="AC3" s="20" t="s">
        <v>315</v>
      </c>
      <c r="AD3" s="20" t="s">
        <v>316</v>
      </c>
      <c r="AE3" s="20" t="s">
        <v>315</v>
      </c>
      <c r="AF3" s="20" t="s">
        <v>316</v>
      </c>
      <c r="AG3" s="20" t="s">
        <v>315</v>
      </c>
      <c r="AH3" s="20" t="s">
        <v>316</v>
      </c>
      <c r="AI3" s="20" t="s">
        <v>315</v>
      </c>
      <c r="AJ3" s="20" t="s">
        <v>316</v>
      </c>
      <c r="AK3" s="20" t="s">
        <v>315</v>
      </c>
      <c r="AL3" s="20" t="s">
        <v>316</v>
      </c>
      <c r="AM3" s="20" t="s">
        <v>315</v>
      </c>
      <c r="AN3" s="20" t="s">
        <v>316</v>
      </c>
      <c r="AO3" s="20" t="s">
        <v>315</v>
      </c>
      <c r="AP3" s="20" t="s">
        <v>316</v>
      </c>
      <c r="AQ3" s="20" t="s">
        <v>315</v>
      </c>
      <c r="AR3" s="20" t="s">
        <v>316</v>
      </c>
      <c r="AS3" s="20" t="s">
        <v>315</v>
      </c>
      <c r="AT3" s="20" t="s">
        <v>316</v>
      </c>
      <c r="AU3" s="20" t="s">
        <v>315</v>
      </c>
      <c r="AV3" s="20" t="s">
        <v>316</v>
      </c>
      <c r="AW3" s="20" t="s">
        <v>315</v>
      </c>
      <c r="AX3" s="20" t="s">
        <v>316</v>
      </c>
      <c r="AY3" s="20" t="s">
        <v>315</v>
      </c>
      <c r="AZ3" s="20" t="s">
        <v>316</v>
      </c>
      <c r="BA3" s="20" t="s">
        <v>315</v>
      </c>
      <c r="BB3" s="20" t="s">
        <v>316</v>
      </c>
      <c r="BC3" s="20" t="s">
        <v>315</v>
      </c>
      <c r="BD3" s="20" t="s">
        <v>316</v>
      </c>
      <c r="BE3" s="20" t="s">
        <v>315</v>
      </c>
      <c r="BF3" s="20" t="s">
        <v>316</v>
      </c>
      <c r="BG3" s="20" t="s">
        <v>315</v>
      </c>
      <c r="BH3" s="20" t="s">
        <v>316</v>
      </c>
      <c r="BI3" s="20" t="s">
        <v>315</v>
      </c>
      <c r="BJ3" s="20" t="s">
        <v>316</v>
      </c>
      <c r="BK3" s="20" t="s">
        <v>315</v>
      </c>
      <c r="BL3" s="20" t="s">
        <v>316</v>
      </c>
    </row>
    <row r="4" spans="2:64" x14ac:dyDescent="0.25">
      <c r="B4" s="2" t="s">
        <v>317</v>
      </c>
      <c r="C4" s="36"/>
      <c r="D4" s="32">
        <v>911.14200000000005</v>
      </c>
      <c r="E4" s="2"/>
      <c r="F4" s="33">
        <v>1045.1950000000002</v>
      </c>
      <c r="G4" s="2"/>
      <c r="H4" s="33">
        <v>1131.5320000000002</v>
      </c>
      <c r="I4" s="2"/>
      <c r="J4" s="33">
        <v>1254.7810000000002</v>
      </c>
      <c r="K4" s="2"/>
      <c r="L4" s="33">
        <v>911.77099999999996</v>
      </c>
      <c r="M4" s="2"/>
      <c r="N4" s="33">
        <v>889.79700000000003</v>
      </c>
      <c r="O4" s="2"/>
      <c r="P4" s="33">
        <v>1002.8099999999997</v>
      </c>
      <c r="Q4" s="2"/>
      <c r="R4" s="33">
        <v>1067.3510000000001</v>
      </c>
      <c r="S4" s="2"/>
      <c r="T4" s="33">
        <v>703.53899999999999</v>
      </c>
      <c r="U4" s="2"/>
      <c r="V4" s="33">
        <v>768.7199999999998</v>
      </c>
      <c r="W4" s="2"/>
      <c r="X4" s="33">
        <v>916</v>
      </c>
      <c r="Y4" s="2"/>
      <c r="Z4" s="33">
        <v>949</v>
      </c>
      <c r="AA4" s="2"/>
      <c r="AB4" s="33">
        <v>670</v>
      </c>
      <c r="AC4" s="2"/>
      <c r="AD4" s="33">
        <v>3122</v>
      </c>
      <c r="AE4" s="2"/>
      <c r="AF4" s="33">
        <v>763</v>
      </c>
      <c r="AG4" s="2"/>
      <c r="AH4" s="33">
        <v>901</v>
      </c>
      <c r="AI4" s="2"/>
      <c r="AJ4" s="33">
        <v>889</v>
      </c>
      <c r="AK4" s="2"/>
      <c r="AL4" s="33">
        <v>569</v>
      </c>
      <c r="AM4" s="2"/>
      <c r="AN4" s="33">
        <v>2680</v>
      </c>
      <c r="AO4" s="2"/>
      <c r="AP4" s="33">
        <v>692</v>
      </c>
      <c r="AQ4" s="2"/>
      <c r="AR4" s="33">
        <v>778</v>
      </c>
      <c r="AS4" s="2"/>
      <c r="AT4" s="33">
        <v>736</v>
      </c>
      <c r="AU4" s="2"/>
      <c r="AV4" s="33">
        <v>474</v>
      </c>
      <c r="AW4" s="2"/>
      <c r="AX4" s="33">
        <v>2187</v>
      </c>
      <c r="AY4" s="2"/>
      <c r="AZ4" s="33">
        <v>558</v>
      </c>
      <c r="BA4" s="2"/>
      <c r="BB4" s="33">
        <v>646</v>
      </c>
      <c r="BC4" s="2"/>
      <c r="BD4" s="33">
        <v>603</v>
      </c>
      <c r="BE4" s="2"/>
      <c r="BF4" s="33">
        <v>380</v>
      </c>
      <c r="BG4" s="2"/>
      <c r="BH4" s="33">
        <v>1813</v>
      </c>
      <c r="BI4" s="2"/>
      <c r="BJ4" s="33">
        <v>440</v>
      </c>
      <c r="BK4" s="2"/>
      <c r="BL4" s="33">
        <v>527</v>
      </c>
    </row>
    <row r="5" spans="2:64" x14ac:dyDescent="0.25">
      <c r="B5" s="2" t="s">
        <v>65</v>
      </c>
      <c r="C5" s="107">
        <f>D5/D$4</f>
        <v>-0.13265898058221001</v>
      </c>
      <c r="D5" s="32">
        <v>-120.871168885636</v>
      </c>
      <c r="E5" s="108">
        <f>F5/F$4</f>
        <v>-4.9416954826051573E-2</v>
      </c>
      <c r="F5" s="33">
        <v>-51.650354099414983</v>
      </c>
      <c r="G5" s="108">
        <f>H5/H$4</f>
        <v>-3.5753839172908045E-2</v>
      </c>
      <c r="H5" s="33">
        <v>-40.45661314699899</v>
      </c>
      <c r="I5" s="108">
        <f>J5/J$4</f>
        <v>-8.8947385648462635E-2</v>
      </c>
      <c r="J5" s="33">
        <v>-111.60948951136361</v>
      </c>
      <c r="K5" s="108">
        <f>L5/L$4</f>
        <v>-0.10111909153598481</v>
      </c>
      <c r="L5" s="33">
        <v>-92.197455208856397</v>
      </c>
      <c r="M5" s="108">
        <f>N5/N$4</f>
        <v>5.7275677098329141E-2</v>
      </c>
      <c r="N5" s="33">
        <v>50.963725655061978</v>
      </c>
      <c r="O5" s="108">
        <f>P5/P$4</f>
        <v>3.7056356774274324E-2</v>
      </c>
      <c r="P5" s="33">
        <v>37.160485136810024</v>
      </c>
      <c r="Q5" s="108">
        <f>R5/R$4</f>
        <v>0.1071763736361712</v>
      </c>
      <c r="R5" s="33">
        <v>114.39480957694099</v>
      </c>
      <c r="S5" s="108">
        <f>T5/T$4</f>
        <v>0.19496936035242254</v>
      </c>
      <c r="T5" s="33">
        <v>137.168548812983</v>
      </c>
      <c r="U5" s="108">
        <f>V5/V$4</f>
        <v>4.6010705906344304E-2</v>
      </c>
      <c r="V5" s="33">
        <v>35.369349844324987</v>
      </c>
      <c r="W5" s="108">
        <f>X5/X$4</f>
        <v>1.3100436681222707E-2</v>
      </c>
      <c r="X5" s="33">
        <v>12</v>
      </c>
      <c r="Y5" s="109">
        <f>Z5/Z$4</f>
        <v>8.3245521601685982E-2</v>
      </c>
      <c r="Z5" s="33">
        <v>79</v>
      </c>
      <c r="AA5" s="109">
        <f>AB5/AB$4</f>
        <v>2.2388059701492536E-2</v>
      </c>
      <c r="AB5" s="33">
        <v>15</v>
      </c>
      <c r="AC5" s="109">
        <f>AD5/AD$4</f>
        <v>7.1748878923766815E-2</v>
      </c>
      <c r="AD5" s="33">
        <v>224</v>
      </c>
      <c r="AE5" s="109">
        <f>AF5/AF$4</f>
        <v>4.8492791612057669E-2</v>
      </c>
      <c r="AF5" s="33">
        <v>37</v>
      </c>
      <c r="AG5" s="109">
        <f>AH5/AH$4</f>
        <v>4.7724750277469481E-2</v>
      </c>
      <c r="AH5" s="33">
        <v>43</v>
      </c>
      <c r="AI5" s="109">
        <f>AJ5/AJ$4</f>
        <v>7.19910011248594E-2</v>
      </c>
      <c r="AJ5" s="33">
        <v>64</v>
      </c>
      <c r="AK5" s="109">
        <f>AL5/AL$4</f>
        <v>0.14059753954305801</v>
      </c>
      <c r="AL5" s="33">
        <v>80</v>
      </c>
      <c r="AM5" s="109">
        <f>AN5/AN$4</f>
        <v>6.7537313432835824E-2</v>
      </c>
      <c r="AN5" s="33">
        <v>181</v>
      </c>
      <c r="AO5" s="109">
        <f>AP5/AP$4</f>
        <v>4.9132947976878616E-2</v>
      </c>
      <c r="AP5" s="33">
        <v>34</v>
      </c>
      <c r="AQ5" s="109">
        <f>AR5/AR$4</f>
        <v>0.10411311053984576</v>
      </c>
      <c r="AR5" s="33">
        <v>81</v>
      </c>
      <c r="AS5" s="109">
        <f>AT5/AT$4</f>
        <v>5.7065217391304345E-2</v>
      </c>
      <c r="AT5" s="33">
        <v>42</v>
      </c>
      <c r="AU5" s="109">
        <f>AV5/AV$4</f>
        <v>4.852320675105485E-2</v>
      </c>
      <c r="AV5" s="33">
        <v>23</v>
      </c>
      <c r="AW5" s="109">
        <f>AX5/AX$4</f>
        <v>3.1092821216278006E-2</v>
      </c>
      <c r="AX5" s="33">
        <v>68</v>
      </c>
      <c r="AY5" s="109">
        <f>AZ5/AZ$4</f>
        <v>5.9139784946236562E-2</v>
      </c>
      <c r="AZ5" s="33">
        <v>33</v>
      </c>
      <c r="BA5" s="109">
        <f>BB5/BB$4</f>
        <v>3.0959752321981424E-2</v>
      </c>
      <c r="BB5" s="33">
        <v>20</v>
      </c>
      <c r="BC5" s="109">
        <f>BD5/BD$4</f>
        <v>1.824212271973466E-2</v>
      </c>
      <c r="BD5" s="33">
        <v>11</v>
      </c>
      <c r="BE5" s="109">
        <f>BF5/BF$4</f>
        <v>1.3157894736842105E-2</v>
      </c>
      <c r="BF5" s="33">
        <v>5</v>
      </c>
      <c r="BG5" s="109">
        <f>BH5/BH$4</f>
        <v>4.9089906232763374E-2</v>
      </c>
      <c r="BH5" s="33">
        <v>89</v>
      </c>
      <c r="BI5" s="109">
        <f>BJ5/BJ$4</f>
        <v>6.363636363636363E-2</v>
      </c>
      <c r="BJ5" s="33">
        <v>28</v>
      </c>
      <c r="BK5" s="109">
        <f>BL5/BL$4</f>
        <v>4.743833017077799E-2</v>
      </c>
      <c r="BL5" s="33">
        <v>25</v>
      </c>
    </row>
    <row r="6" spans="2:64" x14ac:dyDescent="0.25">
      <c r="B6" s="2" t="s">
        <v>82</v>
      </c>
      <c r="C6" s="107">
        <f t="shared" ref="C6:C7" si="0">D6/D$4</f>
        <v>1.1923498203353594E-2</v>
      </c>
      <c r="D6" s="32">
        <v>10.864000000000001</v>
      </c>
      <c r="E6" s="108">
        <f t="shared" ref="E6:E7" si="1">F6/F$4</f>
        <v>2.7451336831883048E-2</v>
      </c>
      <c r="F6" s="33">
        <v>28.692000000000007</v>
      </c>
      <c r="G6" s="108">
        <f t="shared" ref="G6:G7" si="2">H6/H$4</f>
        <v>4.1560468462226413E-2</v>
      </c>
      <c r="H6" s="33">
        <v>47.026999999999987</v>
      </c>
      <c r="I6" s="108">
        <f t="shared" ref="I6:I7" si="3">J6/J$4</f>
        <v>7.5976604682410714E-2</v>
      </c>
      <c r="J6" s="33">
        <v>95.334000000000017</v>
      </c>
      <c r="K6" s="108">
        <f t="shared" ref="K6:K7" si="4">L6/L$4</f>
        <v>7.151357084180128E-2</v>
      </c>
      <c r="L6" s="33">
        <v>65.203999999999994</v>
      </c>
      <c r="M6" s="108">
        <f t="shared" ref="M6:M7" si="5">N6/N$4</f>
        <v>5.8710020375433956E-2</v>
      </c>
      <c r="N6" s="33">
        <v>52.240000000000009</v>
      </c>
      <c r="O6" s="108">
        <f t="shared" ref="O6:O7" si="6">P6/P$4</f>
        <v>5.1206110828571724E-2</v>
      </c>
      <c r="P6" s="33">
        <v>51.349999999999994</v>
      </c>
      <c r="Q6" s="108">
        <f t="shared" ref="Q6:Q7" si="7">R6/R$4</f>
        <v>3.9206409138137305E-2</v>
      </c>
      <c r="R6" s="33">
        <v>41.846999999999994</v>
      </c>
      <c r="S6" s="108">
        <f t="shared" ref="S6:S7" si="8">T6/T$4</f>
        <v>5.9779202005858956E-2</v>
      </c>
      <c r="T6" s="33">
        <v>42.057000000000002</v>
      </c>
      <c r="U6" s="108">
        <f t="shared" ref="U6:U7" si="9">V6/V$4</f>
        <v>0.11444739306899786</v>
      </c>
      <c r="V6" s="33">
        <v>87.978000000000009</v>
      </c>
      <c r="W6" s="108">
        <f t="shared" ref="W6:Y7" si="10">X6/X$4</f>
        <v>8.9519650655021835E-2</v>
      </c>
      <c r="X6" s="33">
        <v>82</v>
      </c>
      <c r="Y6" s="109">
        <f t="shared" si="10"/>
        <v>6.9546891464699681E-2</v>
      </c>
      <c r="Z6" s="33">
        <v>66</v>
      </c>
      <c r="AA6" s="109">
        <f t="shared" ref="AA6:AA7" si="11">AB6/AB$4</f>
        <v>6.7164179104477612E-2</v>
      </c>
      <c r="AB6" s="33">
        <v>45</v>
      </c>
      <c r="AC6" s="109">
        <f t="shared" ref="AC6:AE7" si="12">AD6/AD$4</f>
        <v>7.6873798846893021E-3</v>
      </c>
      <c r="AD6" s="33">
        <v>24</v>
      </c>
      <c r="AE6" s="109">
        <f t="shared" si="12"/>
        <v>0</v>
      </c>
      <c r="AF6" s="33">
        <v>0</v>
      </c>
      <c r="AG6" s="109">
        <f t="shared" ref="AG6:AI7" si="13">AH6/AH$4</f>
        <v>0</v>
      </c>
      <c r="AH6" s="33">
        <v>0</v>
      </c>
      <c r="AI6" s="109">
        <f t="shared" si="13"/>
        <v>8.9988751406074249E-3</v>
      </c>
      <c r="AJ6" s="33">
        <v>8</v>
      </c>
      <c r="AK6" s="109">
        <f t="shared" ref="AK6:AM7" si="14">AL6/AL$4</f>
        <v>2.6362038664323375E-2</v>
      </c>
      <c r="AL6" s="33">
        <v>15</v>
      </c>
      <c r="AM6" s="109">
        <f t="shared" si="14"/>
        <v>7.4626865671641784E-2</v>
      </c>
      <c r="AN6" s="33">
        <v>200</v>
      </c>
      <c r="AO6" s="109">
        <f t="shared" ref="AO6:AQ7" si="15">AP6/AP$4</f>
        <v>3.1791907514450865E-2</v>
      </c>
      <c r="AP6" s="33">
        <v>22</v>
      </c>
      <c r="AQ6" s="109">
        <f t="shared" si="15"/>
        <v>3.9845758354755782E-2</v>
      </c>
      <c r="AR6" s="33">
        <v>31</v>
      </c>
      <c r="AS6" s="109">
        <f t="shared" ref="AS6:AU7" si="16">AT6/AT$4</f>
        <v>0.12907608695652173</v>
      </c>
      <c r="AT6" s="33">
        <v>95</v>
      </c>
      <c r="AU6" s="109">
        <f t="shared" si="16"/>
        <v>0.10970464135021098</v>
      </c>
      <c r="AV6" s="33">
        <v>52</v>
      </c>
      <c r="AW6" s="109">
        <f t="shared" ref="AW6:AY7" si="17">AX6/AX$4</f>
        <v>0.1518061271147691</v>
      </c>
      <c r="AX6" s="33">
        <v>332</v>
      </c>
      <c r="AY6" s="109">
        <f t="shared" si="17"/>
        <v>0.14336917562724014</v>
      </c>
      <c r="AZ6" s="33">
        <v>80</v>
      </c>
      <c r="BA6" s="109">
        <f t="shared" ref="BA6:BC7" si="18">BB6/BB$4</f>
        <v>0.11764705882352941</v>
      </c>
      <c r="BB6" s="33">
        <v>76</v>
      </c>
      <c r="BC6" s="109">
        <f t="shared" si="18"/>
        <v>0.16086235489220563</v>
      </c>
      <c r="BD6" s="33">
        <v>97</v>
      </c>
      <c r="BE6" s="109">
        <f t="shared" ref="BE6:BG7" si="19">BF6/BF$4</f>
        <v>0.20789473684210527</v>
      </c>
      <c r="BF6" s="33">
        <v>79</v>
      </c>
      <c r="BG6" s="109">
        <f t="shared" si="19"/>
        <v>0.14616657473800332</v>
      </c>
      <c r="BH6" s="33">
        <v>265</v>
      </c>
      <c r="BI6" s="109">
        <f t="shared" ref="BI6:BK7" si="20">BJ6/BJ$4</f>
        <v>0.20909090909090908</v>
      </c>
      <c r="BJ6" s="33">
        <v>92</v>
      </c>
      <c r="BK6" s="109">
        <f t="shared" si="20"/>
        <v>0.17647058823529413</v>
      </c>
      <c r="BL6" s="33">
        <v>93</v>
      </c>
    </row>
    <row r="7" spans="2:64" x14ac:dyDescent="0.25">
      <c r="B7" s="23" t="s">
        <v>318</v>
      </c>
      <c r="C7" s="110">
        <f t="shared" si="0"/>
        <v>2.6946062036825543E-3</v>
      </c>
      <c r="D7" s="111">
        <v>2.4551688856357301</v>
      </c>
      <c r="E7" s="112">
        <f t="shared" si="1"/>
        <v>2.4543127454125773E-2</v>
      </c>
      <c r="F7" s="113">
        <v>25.652354099414993</v>
      </c>
      <c r="G7" s="112">
        <f t="shared" si="2"/>
        <v>6.5413627848791983E-2</v>
      </c>
      <c r="H7" s="113">
        <v>74.017613146999295</v>
      </c>
      <c r="I7" s="112">
        <f t="shared" si="3"/>
        <v>4.2846910744873644E-2</v>
      </c>
      <c r="J7" s="113">
        <v>53.763489511363304</v>
      </c>
      <c r="K7" s="112">
        <f t="shared" si="4"/>
        <v>2.8915654488743774E-2</v>
      </c>
      <c r="L7" s="113">
        <v>26.364455208856398</v>
      </c>
      <c r="M7" s="112">
        <f t="shared" si="5"/>
        <v>5.8658631513635123E-2</v>
      </c>
      <c r="N7" s="113">
        <v>52.194274344937995</v>
      </c>
      <c r="O7" s="112">
        <f t="shared" si="6"/>
        <v>4.0098837130852612E-2</v>
      </c>
      <c r="P7" s="113">
        <v>40.211514863190295</v>
      </c>
      <c r="Q7" s="112">
        <f t="shared" si="7"/>
        <v>2.922018194863648E-2</v>
      </c>
      <c r="R7" s="113">
        <v>31.188190423059098</v>
      </c>
      <c r="S7" s="112">
        <f t="shared" si="8"/>
        <v>4.1229343628450738E-2</v>
      </c>
      <c r="T7" s="113">
        <v>29.006451187016602</v>
      </c>
      <c r="U7" s="112">
        <f t="shared" si="9"/>
        <v>-2.9365046367015369E-3</v>
      </c>
      <c r="V7" s="113">
        <v>-2.2573498443252049</v>
      </c>
      <c r="W7" s="112">
        <f t="shared" si="10"/>
        <v>-6.5502183406113534E-3</v>
      </c>
      <c r="X7" s="113">
        <v>-6</v>
      </c>
      <c r="Y7" s="114">
        <f t="shared" si="10"/>
        <v>-2.7397260273972601E-2</v>
      </c>
      <c r="Z7" s="113">
        <v>-26</v>
      </c>
      <c r="AA7" s="114">
        <f t="shared" si="11"/>
        <v>-3.880597014925373E-2</v>
      </c>
      <c r="AB7" s="113">
        <v>-26</v>
      </c>
      <c r="AC7" s="114">
        <f t="shared" si="12"/>
        <v>-2.1140294682895581E-2</v>
      </c>
      <c r="AD7" s="113">
        <v>-66</v>
      </c>
      <c r="AE7" s="114">
        <f t="shared" si="12"/>
        <v>-4.0629095674967232E-2</v>
      </c>
      <c r="AF7" s="113">
        <v>-31</v>
      </c>
      <c r="AG7" s="114">
        <f t="shared" si="13"/>
        <v>-3.1076581576026639E-2</v>
      </c>
      <c r="AH7" s="113">
        <v>-28</v>
      </c>
      <c r="AI7" s="114">
        <f t="shared" si="13"/>
        <v>-1.4623172103487065E-2</v>
      </c>
      <c r="AJ7" s="113">
        <v>-13</v>
      </c>
      <c r="AK7" s="114">
        <f t="shared" si="14"/>
        <v>8.7873462214411256E-3</v>
      </c>
      <c r="AL7" s="113">
        <v>5</v>
      </c>
      <c r="AM7" s="114">
        <f t="shared" si="14"/>
        <v>2.2761194029850745E-2</v>
      </c>
      <c r="AN7" s="113">
        <v>61</v>
      </c>
      <c r="AO7" s="114">
        <f t="shared" si="15"/>
        <v>2.1676300578034682E-2</v>
      </c>
      <c r="AP7" s="113">
        <v>15</v>
      </c>
      <c r="AQ7" s="114">
        <f t="shared" si="15"/>
        <v>1.4138817480719794E-2</v>
      </c>
      <c r="AR7" s="113">
        <v>11</v>
      </c>
      <c r="AS7" s="114">
        <f t="shared" si="16"/>
        <v>2.1739130434782608E-2</v>
      </c>
      <c r="AT7" s="113">
        <v>16</v>
      </c>
      <c r="AU7" s="114">
        <f t="shared" si="16"/>
        <v>4.2194092827004218E-2</v>
      </c>
      <c r="AV7" s="113">
        <v>20</v>
      </c>
      <c r="AW7" s="114">
        <f t="shared" si="17"/>
        <v>4.2524005486968448E-2</v>
      </c>
      <c r="AX7" s="113">
        <v>93</v>
      </c>
      <c r="AY7" s="114">
        <f t="shared" si="17"/>
        <v>3.9426523297491037E-2</v>
      </c>
      <c r="AZ7" s="113">
        <v>22</v>
      </c>
      <c r="BA7" s="114">
        <f t="shared" si="18"/>
        <v>5.5727554179566562E-2</v>
      </c>
      <c r="BB7" s="113">
        <v>36</v>
      </c>
      <c r="BC7" s="114">
        <f t="shared" si="18"/>
        <v>4.1459369817578771E-2</v>
      </c>
      <c r="BD7" s="113">
        <v>25</v>
      </c>
      <c r="BE7" s="114">
        <f t="shared" si="19"/>
        <v>2.6315789473684209E-2</v>
      </c>
      <c r="BF7" s="113">
        <v>10</v>
      </c>
      <c r="BG7" s="114">
        <f t="shared" si="19"/>
        <v>1.1031439602868174E-2</v>
      </c>
      <c r="BH7" s="113">
        <v>20</v>
      </c>
      <c r="BI7" s="114">
        <f t="shared" si="20"/>
        <v>-4.5454545454545452E-3</v>
      </c>
      <c r="BJ7" s="113">
        <v>-2</v>
      </c>
      <c r="BK7" s="114">
        <f t="shared" si="20"/>
        <v>1.8975332068311196E-3</v>
      </c>
      <c r="BL7" s="113">
        <v>1</v>
      </c>
    </row>
    <row r="8" spans="2:64" s="120" customFormat="1" x14ac:dyDescent="0.25">
      <c r="B8" s="24" t="s">
        <v>319</v>
      </c>
      <c r="C8" s="115">
        <f>SUM(C5:C7)</f>
        <v>-0.11804087617517386</v>
      </c>
      <c r="D8" s="116">
        <f>SUM(D4:D7)</f>
        <v>803.5899999999998</v>
      </c>
      <c r="E8" s="117">
        <f>SUM(E5:E7)</f>
        <v>2.577509459957248E-3</v>
      </c>
      <c r="F8" s="118">
        <f>SUM(F4:F7)</f>
        <v>1047.8890000000001</v>
      </c>
      <c r="G8" s="117">
        <f>SUM(G5:G7)</f>
        <v>7.1220257138110352E-2</v>
      </c>
      <c r="H8" s="118">
        <f>SUM(H4:H7)</f>
        <v>1212.1200000000006</v>
      </c>
      <c r="I8" s="117">
        <f>SUM(I5:I7)</f>
        <v>2.9876129778821724E-2</v>
      </c>
      <c r="J8" s="118">
        <f>SUM(J4:J7)</f>
        <v>1292.269</v>
      </c>
      <c r="K8" s="117">
        <f>SUM(K5:K7)</f>
        <v>-6.898662054397528E-4</v>
      </c>
      <c r="L8" s="118">
        <f>SUM(L4:L7)</f>
        <v>911.14199999999994</v>
      </c>
      <c r="M8" s="117">
        <f>SUM(M5:M7)</f>
        <v>0.17464432898739823</v>
      </c>
      <c r="N8" s="118">
        <f>SUM(N4:N7)</f>
        <v>1045.1950000000002</v>
      </c>
      <c r="O8" s="117">
        <f>SUM(O5:O7)</f>
        <v>0.12836130473369867</v>
      </c>
      <c r="P8" s="118">
        <f>SUM(P4:P7)</f>
        <v>1131.5319999999999</v>
      </c>
      <c r="Q8" s="117">
        <f>SUM(Q5:Q7)</f>
        <v>0.17560296472294498</v>
      </c>
      <c r="R8" s="118">
        <f>SUM(R4:R7)</f>
        <v>1254.7810000000002</v>
      </c>
      <c r="S8" s="117">
        <f>SUM(S5:S7)</f>
        <v>0.29597790598673224</v>
      </c>
      <c r="T8" s="118">
        <f>SUM(T4:T7)</f>
        <v>911.77099999999962</v>
      </c>
      <c r="U8" s="117">
        <f>SUM(U5:U7)</f>
        <v>0.15752159433864063</v>
      </c>
      <c r="V8" s="118">
        <f>SUM(V4:V7)</f>
        <v>889.8099999999996</v>
      </c>
      <c r="W8" s="117">
        <f>SUM(W5:W7)</f>
        <v>9.606986899563319E-2</v>
      </c>
      <c r="X8" s="118">
        <f>SUM(X4:X7)</f>
        <v>1004</v>
      </c>
      <c r="Y8" s="119">
        <f>SUM(Y5:Y7)</f>
        <v>0.12539515279241306</v>
      </c>
      <c r="Z8" s="118">
        <f>SUM(Z4:Z7)</f>
        <v>1068</v>
      </c>
      <c r="AA8" s="119">
        <f t="shared" ref="AA8:BL8" si="21">SUM(AA4:AA7)</f>
        <v>5.0746268656716415E-2</v>
      </c>
      <c r="AB8" s="118">
        <f t="shared" si="21"/>
        <v>704</v>
      </c>
      <c r="AC8" s="119">
        <f t="shared" si="21"/>
        <v>5.829596412556054E-2</v>
      </c>
      <c r="AD8" s="118">
        <f t="shared" si="21"/>
        <v>3304</v>
      </c>
      <c r="AE8" s="119">
        <f t="shared" si="21"/>
        <v>7.8636959370904369E-3</v>
      </c>
      <c r="AF8" s="118">
        <f t="shared" si="21"/>
        <v>769</v>
      </c>
      <c r="AG8" s="119">
        <f t="shared" si="21"/>
        <v>1.6648168701442843E-2</v>
      </c>
      <c r="AH8" s="118">
        <f t="shared" si="21"/>
        <v>916</v>
      </c>
      <c r="AI8" s="119">
        <f t="shared" si="21"/>
        <v>6.6366704161979762E-2</v>
      </c>
      <c r="AJ8" s="118">
        <f t="shared" si="21"/>
        <v>948</v>
      </c>
      <c r="AK8" s="119">
        <f t="shared" si="21"/>
        <v>0.1757469244288225</v>
      </c>
      <c r="AL8" s="118">
        <f t="shared" si="21"/>
        <v>669</v>
      </c>
      <c r="AM8" s="119">
        <f t="shared" si="21"/>
        <v>0.16492537313432834</v>
      </c>
      <c r="AN8" s="118">
        <f t="shared" si="21"/>
        <v>3122</v>
      </c>
      <c r="AO8" s="119">
        <f t="shared" si="21"/>
        <v>0.10260115606936417</v>
      </c>
      <c r="AP8" s="118">
        <f t="shared" si="21"/>
        <v>763</v>
      </c>
      <c r="AQ8" s="119">
        <f t="shared" si="21"/>
        <v>0.15809768637532134</v>
      </c>
      <c r="AR8" s="118">
        <f t="shared" si="21"/>
        <v>901</v>
      </c>
      <c r="AS8" s="119">
        <f t="shared" si="21"/>
        <v>0.2078804347826087</v>
      </c>
      <c r="AT8" s="118">
        <f t="shared" si="21"/>
        <v>889</v>
      </c>
      <c r="AU8" s="119">
        <f t="shared" si="21"/>
        <v>0.20042194092827004</v>
      </c>
      <c r="AV8" s="118">
        <f t="shared" si="21"/>
        <v>569</v>
      </c>
      <c r="AW8" s="119">
        <f t="shared" si="21"/>
        <v>0.22542295381801555</v>
      </c>
      <c r="AX8" s="118">
        <f t="shared" si="21"/>
        <v>2680</v>
      </c>
      <c r="AY8" s="119">
        <f t="shared" si="21"/>
        <v>0.24193548387096775</v>
      </c>
      <c r="AZ8" s="118">
        <f t="shared" si="21"/>
        <v>693</v>
      </c>
      <c r="BA8" s="119">
        <f t="shared" si="21"/>
        <v>0.2043343653250774</v>
      </c>
      <c r="BB8" s="118">
        <f t="shared" si="21"/>
        <v>778</v>
      </c>
      <c r="BC8" s="119">
        <f t="shared" si="21"/>
        <v>0.22056384742951907</v>
      </c>
      <c r="BD8" s="118">
        <f>SUM(BD4:BD7)</f>
        <v>736</v>
      </c>
      <c r="BE8" s="119">
        <f t="shared" si="21"/>
        <v>0.2473684210526316</v>
      </c>
      <c r="BF8" s="118">
        <f>SUM(BF4:BF7)</f>
        <v>474</v>
      </c>
      <c r="BG8" s="119">
        <f t="shared" si="21"/>
        <v>0.20628792057363488</v>
      </c>
      <c r="BH8" s="118">
        <f t="shared" si="21"/>
        <v>2187</v>
      </c>
      <c r="BI8" s="119">
        <f t="shared" si="21"/>
        <v>0.26818181818181819</v>
      </c>
      <c r="BJ8" s="118">
        <f t="shared" si="21"/>
        <v>558</v>
      </c>
      <c r="BK8" s="119">
        <f t="shared" si="21"/>
        <v>0.22580645161290325</v>
      </c>
      <c r="BL8" s="118">
        <f t="shared" si="21"/>
        <v>646</v>
      </c>
    </row>
    <row r="9" spans="2:64" x14ac:dyDescent="0.25">
      <c r="C9" s="121"/>
      <c r="D9" s="121"/>
    </row>
    <row r="10" spans="2:64" x14ac:dyDescent="0.25">
      <c r="C10" s="121"/>
      <c r="D10" s="121"/>
    </row>
    <row r="11" spans="2:64" x14ac:dyDescent="0.25">
      <c r="C11" s="105" t="s">
        <v>325</v>
      </c>
      <c r="D11" s="105" t="s">
        <v>325</v>
      </c>
      <c r="E11" s="106" t="s">
        <v>322</v>
      </c>
      <c r="F11" s="106" t="s">
        <v>322</v>
      </c>
      <c r="G11" s="106" t="s">
        <v>87</v>
      </c>
      <c r="H11" s="106" t="s">
        <v>87</v>
      </c>
      <c r="I11" s="106" t="s">
        <v>88</v>
      </c>
      <c r="J11" s="106" t="s">
        <v>88</v>
      </c>
      <c r="K11" s="106" t="s">
        <v>89</v>
      </c>
      <c r="L11" s="106" t="s">
        <v>89</v>
      </c>
      <c r="M11" s="106" t="s">
        <v>90</v>
      </c>
      <c r="N11" s="106" t="s">
        <v>90</v>
      </c>
      <c r="O11" s="106" t="s">
        <v>91</v>
      </c>
      <c r="P11" s="106" t="s">
        <v>91</v>
      </c>
      <c r="Q11" s="106" t="s">
        <v>92</v>
      </c>
      <c r="R11" s="106" t="s">
        <v>92</v>
      </c>
      <c r="S11" s="106" t="s">
        <v>93</v>
      </c>
      <c r="T11" s="106" t="s">
        <v>93</v>
      </c>
      <c r="U11" s="106" t="s">
        <v>94</v>
      </c>
      <c r="V11" s="106" t="s">
        <v>94</v>
      </c>
      <c r="W11" s="106" t="s">
        <v>95</v>
      </c>
      <c r="X11" s="106" t="s">
        <v>95</v>
      </c>
      <c r="Y11" s="106" t="s">
        <v>96</v>
      </c>
      <c r="Z11" s="106" t="s">
        <v>96</v>
      </c>
      <c r="AA11" s="106" t="s">
        <v>97</v>
      </c>
      <c r="AB11" s="106" t="s">
        <v>97</v>
      </c>
      <c r="AC11" s="106" t="s">
        <v>98</v>
      </c>
      <c r="AD11" s="106" t="s">
        <v>98</v>
      </c>
      <c r="AE11" s="106" t="s">
        <v>99</v>
      </c>
      <c r="AF11" s="106" t="s">
        <v>99</v>
      </c>
      <c r="AG11" s="106" t="s">
        <v>100</v>
      </c>
      <c r="AH11" s="106" t="s">
        <v>100</v>
      </c>
      <c r="AI11" s="106" t="s">
        <v>101</v>
      </c>
      <c r="AJ11" s="106" t="s">
        <v>101</v>
      </c>
      <c r="AK11" s="106" t="s">
        <v>102</v>
      </c>
      <c r="AL11" s="106" t="s">
        <v>102</v>
      </c>
      <c r="AM11" s="106" t="s">
        <v>103</v>
      </c>
      <c r="AN11" s="106" t="s">
        <v>103</v>
      </c>
      <c r="AO11" s="106" t="s">
        <v>104</v>
      </c>
      <c r="AP11" s="106" t="s">
        <v>104</v>
      </c>
      <c r="AQ11" s="106" t="s">
        <v>105</v>
      </c>
      <c r="AR11" s="106" t="s">
        <v>105</v>
      </c>
      <c r="AS11" s="106" t="s">
        <v>106</v>
      </c>
      <c r="AT11" s="106" t="s">
        <v>106</v>
      </c>
      <c r="AU11" s="106" t="s">
        <v>107</v>
      </c>
      <c r="AV11" s="106" t="s">
        <v>107</v>
      </c>
      <c r="AW11" s="106" t="s">
        <v>108</v>
      </c>
      <c r="AX11" s="106" t="s">
        <v>108</v>
      </c>
      <c r="AY11" s="106" t="s">
        <v>109</v>
      </c>
      <c r="AZ11" s="106" t="s">
        <v>109</v>
      </c>
      <c r="BA11" s="106" t="s">
        <v>110</v>
      </c>
      <c r="BB11" s="106" t="s">
        <v>110</v>
      </c>
      <c r="BC11" s="106" t="s">
        <v>111</v>
      </c>
      <c r="BD11" s="106" t="s">
        <v>111</v>
      </c>
      <c r="BE11" s="106" t="s">
        <v>112</v>
      </c>
      <c r="BF11" s="106" t="s">
        <v>112</v>
      </c>
      <c r="BG11" s="106" t="s">
        <v>113</v>
      </c>
      <c r="BH11" s="106" t="s">
        <v>113</v>
      </c>
      <c r="BI11" s="106" t="s">
        <v>114</v>
      </c>
      <c r="BJ11" s="106" t="s">
        <v>114</v>
      </c>
      <c r="BK11" s="106" t="s">
        <v>115</v>
      </c>
      <c r="BL11" s="106" t="s">
        <v>115</v>
      </c>
    </row>
    <row r="12" spans="2:64" x14ac:dyDescent="0.25">
      <c r="B12" s="18" t="s">
        <v>320</v>
      </c>
      <c r="C12" s="19" t="s">
        <v>315</v>
      </c>
      <c r="D12" s="19" t="s">
        <v>316</v>
      </c>
      <c r="E12" s="20" t="s">
        <v>315</v>
      </c>
      <c r="F12" s="20" t="s">
        <v>316</v>
      </c>
      <c r="G12" s="20" t="s">
        <v>315</v>
      </c>
      <c r="H12" s="20" t="s">
        <v>316</v>
      </c>
      <c r="I12" s="20" t="s">
        <v>315</v>
      </c>
      <c r="J12" s="20" t="s">
        <v>316</v>
      </c>
      <c r="K12" s="20" t="s">
        <v>315</v>
      </c>
      <c r="L12" s="20" t="s">
        <v>316</v>
      </c>
      <c r="M12" s="20" t="s">
        <v>315</v>
      </c>
      <c r="N12" s="20" t="s">
        <v>316</v>
      </c>
      <c r="O12" s="20" t="s">
        <v>315</v>
      </c>
      <c r="P12" s="20" t="s">
        <v>316</v>
      </c>
      <c r="Q12" s="20" t="s">
        <v>315</v>
      </c>
      <c r="R12" s="20" t="s">
        <v>316</v>
      </c>
      <c r="S12" s="20" t="s">
        <v>315</v>
      </c>
      <c r="T12" s="20" t="s">
        <v>316</v>
      </c>
      <c r="U12" s="20" t="s">
        <v>315</v>
      </c>
      <c r="V12" s="20" t="s">
        <v>316</v>
      </c>
      <c r="W12" s="20" t="s">
        <v>315</v>
      </c>
      <c r="X12" s="20" t="s">
        <v>316</v>
      </c>
      <c r="Y12" s="20" t="s">
        <v>315</v>
      </c>
      <c r="Z12" s="20" t="s">
        <v>316</v>
      </c>
      <c r="AA12" s="20" t="s">
        <v>315</v>
      </c>
      <c r="AB12" s="20" t="s">
        <v>316</v>
      </c>
      <c r="AC12" s="20" t="s">
        <v>315</v>
      </c>
      <c r="AD12" s="20" t="s">
        <v>316</v>
      </c>
      <c r="AE12" s="20" t="s">
        <v>315</v>
      </c>
      <c r="AF12" s="20" t="s">
        <v>316</v>
      </c>
      <c r="AG12" s="20" t="s">
        <v>315</v>
      </c>
      <c r="AH12" s="20" t="s">
        <v>316</v>
      </c>
      <c r="AI12" s="20" t="s">
        <v>315</v>
      </c>
      <c r="AJ12" s="20" t="s">
        <v>316</v>
      </c>
      <c r="AK12" s="20" t="s">
        <v>315</v>
      </c>
      <c r="AL12" s="20" t="s">
        <v>316</v>
      </c>
      <c r="AM12" s="20" t="s">
        <v>315</v>
      </c>
      <c r="AN12" s="20" t="s">
        <v>316</v>
      </c>
      <c r="AO12" s="20" t="s">
        <v>315</v>
      </c>
      <c r="AP12" s="20" t="s">
        <v>316</v>
      </c>
      <c r="AQ12" s="20" t="s">
        <v>315</v>
      </c>
      <c r="AR12" s="20" t="s">
        <v>316</v>
      </c>
      <c r="AS12" s="20" t="s">
        <v>315</v>
      </c>
      <c r="AT12" s="20" t="s">
        <v>316</v>
      </c>
      <c r="AU12" s="20" t="s">
        <v>315</v>
      </c>
      <c r="AV12" s="20" t="s">
        <v>316</v>
      </c>
      <c r="AW12" s="20" t="s">
        <v>315</v>
      </c>
      <c r="AX12" s="20" t="s">
        <v>316</v>
      </c>
      <c r="AY12" s="20" t="s">
        <v>315</v>
      </c>
      <c r="AZ12" s="20" t="s">
        <v>316</v>
      </c>
      <c r="BA12" s="20" t="s">
        <v>315</v>
      </c>
      <c r="BB12" s="20" t="s">
        <v>316</v>
      </c>
      <c r="BC12" s="20" t="s">
        <v>315</v>
      </c>
      <c r="BD12" s="20" t="s">
        <v>316</v>
      </c>
      <c r="BE12" s="20" t="s">
        <v>315</v>
      </c>
      <c r="BF12" s="20" t="s">
        <v>316</v>
      </c>
      <c r="BG12" s="20" t="s">
        <v>315</v>
      </c>
      <c r="BH12" s="20" t="s">
        <v>316</v>
      </c>
      <c r="BI12" s="20" t="s">
        <v>315</v>
      </c>
      <c r="BJ12" s="20" t="s">
        <v>316</v>
      </c>
      <c r="BK12" s="20" t="s">
        <v>315</v>
      </c>
      <c r="BL12" s="20" t="s">
        <v>316</v>
      </c>
    </row>
    <row r="13" spans="2:64" x14ac:dyDescent="0.25">
      <c r="B13" s="2" t="s">
        <v>317</v>
      </c>
      <c r="C13" s="121"/>
      <c r="D13" s="32">
        <v>701.05399999999997</v>
      </c>
      <c r="F13" s="33">
        <v>755.69200000000001</v>
      </c>
      <c r="H13" s="33">
        <v>831.20800000000008</v>
      </c>
      <c r="J13" s="33">
        <v>1020.979</v>
      </c>
      <c r="L13" s="33">
        <v>773.36500000000001</v>
      </c>
      <c r="N13" s="33">
        <v>658.25900000000001</v>
      </c>
      <c r="P13" s="33">
        <v>746.327</v>
      </c>
      <c r="R13" s="33">
        <v>849.91</v>
      </c>
      <c r="T13" s="33">
        <v>563.09100000000001</v>
      </c>
      <c r="V13" s="33">
        <v>584.2510000000002</v>
      </c>
      <c r="X13" s="33">
        <v>694</v>
      </c>
      <c r="Z13" s="33">
        <v>753</v>
      </c>
      <c r="AA13" s="2"/>
      <c r="AB13" s="33">
        <v>539</v>
      </c>
      <c r="AC13" s="2"/>
      <c r="AD13" s="33">
        <v>2358</v>
      </c>
      <c r="AE13" s="2"/>
      <c r="AF13" s="33">
        <v>554</v>
      </c>
      <c r="AG13" s="2"/>
      <c r="AH13" s="33">
        <v>671</v>
      </c>
      <c r="AI13" s="2"/>
      <c r="AJ13" s="33">
        <v>688</v>
      </c>
      <c r="AK13" s="2"/>
      <c r="AL13" s="33">
        <v>445</v>
      </c>
      <c r="AM13" s="2"/>
      <c r="AN13" s="33">
        <v>2023</v>
      </c>
      <c r="AO13" s="2"/>
      <c r="AP13" s="33">
        <v>516</v>
      </c>
      <c r="AQ13" s="2"/>
      <c r="AR13" s="33">
        <v>575</v>
      </c>
      <c r="AS13" s="2"/>
      <c r="AT13" s="33">
        <v>565</v>
      </c>
      <c r="AU13" s="2"/>
      <c r="AV13" s="33">
        <v>368</v>
      </c>
      <c r="AW13" s="2"/>
      <c r="AX13" s="33">
        <v>1568</v>
      </c>
      <c r="AY13" s="2"/>
      <c r="AZ13" s="33">
        <v>382</v>
      </c>
      <c r="BA13" s="2"/>
      <c r="BB13" s="33">
        <v>457</v>
      </c>
      <c r="BC13" s="2"/>
      <c r="BD13" s="33">
        <v>430</v>
      </c>
      <c r="BE13" s="2"/>
      <c r="BF13" s="33">
        <v>299</v>
      </c>
      <c r="BG13" s="2"/>
      <c r="BH13" s="33">
        <v>1341</v>
      </c>
      <c r="BI13" s="2"/>
      <c r="BJ13" s="33">
        <v>298</v>
      </c>
      <c r="BK13" s="2"/>
      <c r="BL13" s="33">
        <v>387</v>
      </c>
    </row>
    <row r="14" spans="2:64" x14ac:dyDescent="0.25">
      <c r="B14" s="2" t="s">
        <v>65</v>
      </c>
      <c r="C14" s="107">
        <f>D14/D$13</f>
        <v>-0.10765610727583295</v>
      </c>
      <c r="D14" s="32">
        <v>-75.472744630151794</v>
      </c>
      <c r="E14" s="108">
        <f>F14/F$13</f>
        <v>-6.5586160552481884E-2</v>
      </c>
      <c r="F14" s="33">
        <v>-49.562936840226143</v>
      </c>
      <c r="G14" s="108">
        <f>H14/H$13</f>
        <v>-3.9209793411289329E-2</v>
      </c>
      <c r="H14" s="33">
        <v>-32.591493961810983</v>
      </c>
      <c r="I14" s="108">
        <f>J14/J$13</f>
        <v>-7.7170567300135468E-2</v>
      </c>
      <c r="J14" s="33">
        <v>-78.789528631525016</v>
      </c>
      <c r="K14" s="108">
        <f>L14/L$13</f>
        <v>-0.13585882057975082</v>
      </c>
      <c r="L14" s="33">
        <v>-105.06845677765899</v>
      </c>
      <c r="M14" s="108">
        <f>N14/N$13</f>
        <v>5.5047279283623886E-2</v>
      </c>
      <c r="N14" s="33">
        <v>36.235367013958978</v>
      </c>
      <c r="O14" s="108">
        <f>P14/P$13</f>
        <v>5.4543822682140648E-2</v>
      </c>
      <c r="P14" s="33">
        <v>40.707527550893985</v>
      </c>
      <c r="Q14" s="108">
        <f>R14/R$13</f>
        <v>0.15335352692707233</v>
      </c>
      <c r="R14" s="33">
        <v>130.33669607058803</v>
      </c>
      <c r="S14" s="108">
        <f>T14/T$13</f>
        <v>0.29686605230216428</v>
      </c>
      <c r="T14" s="33">
        <v>167.16260225687799</v>
      </c>
      <c r="U14" s="108">
        <f>V14/V$13</f>
        <v>7.9283785816296345E-2</v>
      </c>
      <c r="V14" s="33">
        <v>46.321631146956975</v>
      </c>
      <c r="W14" s="108">
        <f>X14/X$13</f>
        <v>4.1786743515850142E-2</v>
      </c>
      <c r="X14" s="33">
        <v>29</v>
      </c>
      <c r="Y14" s="109">
        <f>Z14/Z$13</f>
        <v>0.11819389110225764</v>
      </c>
      <c r="Z14" s="33">
        <v>89</v>
      </c>
      <c r="AA14" s="109">
        <f>AB14/AB$13</f>
        <v>7.792207792207792E-2</v>
      </c>
      <c r="AB14" s="33">
        <v>42</v>
      </c>
      <c r="AC14" s="109">
        <f>AD14/AD$13</f>
        <v>0.10305343511450382</v>
      </c>
      <c r="AD14" s="33">
        <v>243</v>
      </c>
      <c r="AE14" s="109">
        <f>AF14/AF$13</f>
        <v>9.7472924187725629E-2</v>
      </c>
      <c r="AF14" s="33">
        <v>54</v>
      </c>
      <c r="AG14" s="109">
        <f>AH14/AH$13</f>
        <v>6.7064083457526083E-2</v>
      </c>
      <c r="AH14" s="33">
        <v>45</v>
      </c>
      <c r="AI14" s="109">
        <f>AJ14/AJ$13</f>
        <v>9.8837209302325577E-2</v>
      </c>
      <c r="AJ14" s="33">
        <v>68</v>
      </c>
      <c r="AK14" s="109">
        <f>AL14/AL$13</f>
        <v>0.17078651685393259</v>
      </c>
      <c r="AL14" s="33">
        <v>76</v>
      </c>
      <c r="AM14" s="109">
        <f>AN14/AN$13</f>
        <v>4.9925852694018787E-2</v>
      </c>
      <c r="AN14" s="33">
        <v>101</v>
      </c>
      <c r="AO14" s="109">
        <f>AP14/AP$13</f>
        <v>1.7441860465116279E-2</v>
      </c>
      <c r="AP14" s="33">
        <v>9</v>
      </c>
      <c r="AQ14" s="109">
        <f>AR14/AR$13</f>
        <v>0.10434782608695652</v>
      </c>
      <c r="AR14" s="33">
        <v>60</v>
      </c>
      <c r="AS14" s="109">
        <f>AT14/AT$13</f>
        <v>3.5398230088495575E-2</v>
      </c>
      <c r="AT14" s="33">
        <v>20</v>
      </c>
      <c r="AU14" s="109">
        <f>AV14/AV$13</f>
        <v>3.5326086956521736E-2</v>
      </c>
      <c r="AV14" s="33">
        <v>13</v>
      </c>
      <c r="AW14" s="109">
        <f>AX14/AX$13</f>
        <v>4.8469387755102039E-2</v>
      </c>
      <c r="AX14" s="33">
        <v>76</v>
      </c>
      <c r="AY14" s="109">
        <f>AZ14/AZ$13</f>
        <v>0.10732984293193717</v>
      </c>
      <c r="AZ14" s="33">
        <v>41</v>
      </c>
      <c r="BA14" s="109">
        <f>BB14/BB$13</f>
        <v>4.5951859956236324E-2</v>
      </c>
      <c r="BB14" s="33">
        <v>21</v>
      </c>
      <c r="BC14" s="109">
        <f>BD14/BD$13</f>
        <v>5.5813953488372092E-2</v>
      </c>
      <c r="BD14" s="33">
        <v>24</v>
      </c>
      <c r="BE14" s="109">
        <f>BF14/BF$13</f>
        <v>-3.0100334448160536E-2</v>
      </c>
      <c r="BF14" s="33">
        <v>-9</v>
      </c>
      <c r="BG14" s="109">
        <f>BH14/BH$13</f>
        <v>3.5048471290082026E-2</v>
      </c>
      <c r="BH14" s="33">
        <v>47</v>
      </c>
      <c r="BI14" s="109">
        <f>BJ14/BJ$13</f>
        <v>5.7046979865771813E-2</v>
      </c>
      <c r="BJ14" s="33">
        <v>17</v>
      </c>
      <c r="BK14" s="109">
        <f>BL14/BL$13</f>
        <v>1.8087855297157621E-2</v>
      </c>
      <c r="BL14" s="33">
        <v>7</v>
      </c>
    </row>
    <row r="15" spans="2:64" x14ac:dyDescent="0.25">
      <c r="B15" s="2" t="s">
        <v>82</v>
      </c>
      <c r="C15" s="107">
        <f t="shared" ref="C15:C16" si="22">D15/D$13</f>
        <v>0</v>
      </c>
      <c r="D15" s="32">
        <v>0</v>
      </c>
      <c r="E15" s="108">
        <f t="shared" ref="E15:E16" si="23">F15/F$13</f>
        <v>0</v>
      </c>
      <c r="F15" s="33">
        <v>0</v>
      </c>
      <c r="G15" s="108">
        <f t="shared" ref="G15:G16" si="24">H15/H$13</f>
        <v>2.8593324414586962E-2</v>
      </c>
      <c r="H15" s="33">
        <v>23.767000000000003</v>
      </c>
      <c r="I15" s="108">
        <f t="shared" ref="I15:I16" si="25">J15/J$13</f>
        <v>2.4790911468306396E-2</v>
      </c>
      <c r="J15" s="33">
        <v>25.310999999999996</v>
      </c>
      <c r="K15" s="108">
        <f t="shared" ref="K15:K16" si="26">L15/L$13</f>
        <v>1.8648374312258766E-2</v>
      </c>
      <c r="L15" s="33">
        <v>14.422000000000001</v>
      </c>
      <c r="M15" s="108">
        <f t="shared" ref="M15:M16" si="27">N15/N$13</f>
        <v>4.4479452616675193E-2</v>
      </c>
      <c r="N15" s="33">
        <v>29.278999999999996</v>
      </c>
      <c r="O15" s="108">
        <f t="shared" ref="O15:O16" si="28">P15/P$13</f>
        <v>2.4264163027734494E-2</v>
      </c>
      <c r="P15" s="33">
        <v>18.109000000000002</v>
      </c>
      <c r="Q15" s="108">
        <f t="shared" ref="Q15:Q16" si="29">R15/R$13</f>
        <v>2.1767010624654373E-2</v>
      </c>
      <c r="R15" s="33">
        <v>18.499999999999996</v>
      </c>
      <c r="S15" s="108">
        <f t="shared" ref="S15:S16" si="30">T15/T$13</f>
        <v>3.5520013639003291E-2</v>
      </c>
      <c r="T15" s="33">
        <v>20.001000000000001</v>
      </c>
      <c r="U15" s="108">
        <f t="shared" ref="U15:U16" si="31">V15/V$13</f>
        <v>4.5910062627192737E-2</v>
      </c>
      <c r="V15" s="33">
        <v>26.822999999999993</v>
      </c>
      <c r="W15" s="108">
        <f t="shared" ref="W15:AA16" si="32">X15/X$13</f>
        <v>3.6023054755043228E-2</v>
      </c>
      <c r="X15" s="33">
        <v>25</v>
      </c>
      <c r="Y15" s="109">
        <f t="shared" si="32"/>
        <v>3.3200531208499334E-2</v>
      </c>
      <c r="Z15" s="33">
        <v>25</v>
      </c>
      <c r="AA15" s="109">
        <f t="shared" si="32"/>
        <v>3.7105751391465678E-3</v>
      </c>
      <c r="AB15" s="33">
        <v>2</v>
      </c>
      <c r="AC15" s="109">
        <f t="shared" ref="AC15:AE16" si="33">AD15/AD$13</f>
        <v>1.0178117048346057E-2</v>
      </c>
      <c r="AD15" s="33">
        <v>24</v>
      </c>
      <c r="AE15" s="109">
        <f t="shared" si="33"/>
        <v>0</v>
      </c>
      <c r="AF15" s="33">
        <v>0</v>
      </c>
      <c r="AG15" s="109">
        <f t="shared" ref="AG15:AI16" si="34">AH15/AH$13</f>
        <v>0</v>
      </c>
      <c r="AH15" s="33">
        <v>0</v>
      </c>
      <c r="AI15" s="109">
        <f t="shared" si="34"/>
        <v>1.1627906976744186E-2</v>
      </c>
      <c r="AJ15" s="33">
        <v>8</v>
      </c>
      <c r="AK15" s="109">
        <f t="shared" ref="AK15:AM16" si="35">AL15/AL$13</f>
        <v>3.3707865168539325E-2</v>
      </c>
      <c r="AL15" s="33">
        <v>15</v>
      </c>
      <c r="AM15" s="109">
        <f t="shared" si="35"/>
        <v>9.8863074641621349E-2</v>
      </c>
      <c r="AN15" s="33">
        <v>200</v>
      </c>
      <c r="AO15" s="109">
        <f t="shared" ref="AO15:AQ16" si="36">AP15/AP$13</f>
        <v>4.2635658914728682E-2</v>
      </c>
      <c r="AP15" s="33">
        <v>22</v>
      </c>
      <c r="AQ15" s="109">
        <f t="shared" si="36"/>
        <v>5.3913043478260869E-2</v>
      </c>
      <c r="AR15" s="33">
        <v>31</v>
      </c>
      <c r="AS15" s="109">
        <f t="shared" ref="AS15:AU16" si="37">AT15/AT$13</f>
        <v>0.16814159292035399</v>
      </c>
      <c r="AT15" s="33">
        <v>95</v>
      </c>
      <c r="AU15" s="109">
        <f t="shared" si="37"/>
        <v>0.14130434782608695</v>
      </c>
      <c r="AV15" s="33">
        <v>52</v>
      </c>
      <c r="AW15" s="109">
        <f t="shared" ref="AW15:AY16" si="38">AX15/AX$13</f>
        <v>0.20599489795918369</v>
      </c>
      <c r="AX15" s="33">
        <v>323</v>
      </c>
      <c r="AY15" s="109">
        <f t="shared" si="38"/>
        <v>0.20942408376963351</v>
      </c>
      <c r="AZ15" s="33">
        <v>80</v>
      </c>
      <c r="BA15" s="109">
        <f t="shared" ref="BA15:BC16" si="39">BB15/BB$13</f>
        <v>0.16630196936542668</v>
      </c>
      <c r="BB15" s="33">
        <v>76</v>
      </c>
      <c r="BC15" s="109">
        <f t="shared" si="39"/>
        <v>0.22093023255813954</v>
      </c>
      <c r="BD15" s="33">
        <v>95</v>
      </c>
      <c r="BE15" s="109">
        <f t="shared" ref="BE15:BG16" si="40">BF15/BF$13</f>
        <v>0.24080267558528429</v>
      </c>
      <c r="BF15" s="33">
        <v>72</v>
      </c>
      <c r="BG15" s="109">
        <f t="shared" si="40"/>
        <v>0.12751677852348994</v>
      </c>
      <c r="BH15" s="33">
        <v>171</v>
      </c>
      <c r="BI15" s="109">
        <f t="shared" ref="BI15:BK16" si="41">BJ15/BJ$13</f>
        <v>0.2348993288590604</v>
      </c>
      <c r="BJ15" s="33">
        <v>70</v>
      </c>
      <c r="BK15" s="109">
        <f t="shared" si="41"/>
        <v>0.16279069767441862</v>
      </c>
      <c r="BL15" s="33">
        <v>63</v>
      </c>
    </row>
    <row r="16" spans="2:64" x14ac:dyDescent="0.25">
      <c r="B16" s="23" t="s">
        <v>318</v>
      </c>
      <c r="C16" s="110">
        <f t="shared" si="22"/>
        <v>2.2305634209780559E-3</v>
      </c>
      <c r="D16" s="111">
        <v>1.5637454085303499</v>
      </c>
      <c r="E16" s="112">
        <f t="shared" si="23"/>
        <v>1.5339499214264068E-2</v>
      </c>
      <c r="F16" s="113">
        <v>11.591936840225642</v>
      </c>
      <c r="G16" s="112">
        <f t="shared" si="24"/>
        <v>4.5340629495639363E-2</v>
      </c>
      <c r="H16" s="113">
        <v>37.687493961811406</v>
      </c>
      <c r="I16" s="112">
        <f t="shared" si="25"/>
        <v>3.2453682819651532E-2</v>
      </c>
      <c r="J16" s="113">
        <v>33.134528631525001</v>
      </c>
      <c r="K16" s="112">
        <f t="shared" si="26"/>
        <v>2.3708671555680697E-2</v>
      </c>
      <c r="L16" s="113">
        <v>18.335456777659001</v>
      </c>
      <c r="M16" s="112">
        <f t="shared" si="27"/>
        <v>4.8489474486548764E-2</v>
      </c>
      <c r="N16" s="113">
        <v>31.918632986041104</v>
      </c>
      <c r="O16" s="112">
        <f t="shared" si="28"/>
        <v>3.492366274984799E-2</v>
      </c>
      <c r="P16" s="113">
        <v>26.0644724491058</v>
      </c>
      <c r="Q16" s="112">
        <f t="shared" si="29"/>
        <v>2.6158421396867668E-2</v>
      </c>
      <c r="R16" s="113">
        <v>22.232303929411799</v>
      </c>
      <c r="S16" s="112">
        <f t="shared" si="30"/>
        <v>4.1042030050422222E-2</v>
      </c>
      <c r="T16" s="113">
        <v>23.110397743122299</v>
      </c>
      <c r="U16" s="112">
        <f t="shared" si="31"/>
        <v>1.4862941664512219E-3</v>
      </c>
      <c r="V16" s="113">
        <v>0.86836885304329314</v>
      </c>
      <c r="W16" s="112">
        <f t="shared" si="32"/>
        <v>-4.3227665706051877E-3</v>
      </c>
      <c r="X16" s="113">
        <v>-3</v>
      </c>
      <c r="Y16" s="114">
        <f t="shared" si="32"/>
        <v>-2.1248339973439574E-2</v>
      </c>
      <c r="Z16" s="113">
        <v>-16</v>
      </c>
      <c r="AA16" s="114">
        <f t="shared" si="32"/>
        <v>-3.7105751391465679E-2</v>
      </c>
      <c r="AB16" s="113">
        <v>-20</v>
      </c>
      <c r="AC16" s="114">
        <f t="shared" si="33"/>
        <v>-2.3324851569126379E-2</v>
      </c>
      <c r="AD16" s="113">
        <v>-55</v>
      </c>
      <c r="AE16" s="114">
        <f t="shared" si="33"/>
        <v>-4.1516245487364621E-2</v>
      </c>
      <c r="AF16" s="113">
        <v>-23</v>
      </c>
      <c r="AG16" s="114">
        <f t="shared" si="34"/>
        <v>-3.129657228017884E-2</v>
      </c>
      <c r="AH16" s="113">
        <v>-21</v>
      </c>
      <c r="AI16" s="114">
        <f t="shared" si="34"/>
        <v>-1.8895348837209301E-2</v>
      </c>
      <c r="AJ16" s="113">
        <v>-13</v>
      </c>
      <c r="AK16" s="114">
        <f t="shared" si="35"/>
        <v>4.4943820224719105E-3</v>
      </c>
      <c r="AL16" s="113">
        <v>2</v>
      </c>
      <c r="AM16" s="114">
        <f t="shared" si="35"/>
        <v>1.680672268907563E-2</v>
      </c>
      <c r="AN16" s="113">
        <v>34</v>
      </c>
      <c r="AO16" s="114">
        <f t="shared" si="36"/>
        <v>1.3565891472868217E-2</v>
      </c>
      <c r="AP16" s="113">
        <v>7</v>
      </c>
      <c r="AQ16" s="114">
        <f t="shared" si="36"/>
        <v>8.6956521739130436E-3</v>
      </c>
      <c r="AR16" s="113">
        <v>5</v>
      </c>
      <c r="AS16" s="114">
        <f t="shared" si="37"/>
        <v>1.5929203539823009E-2</v>
      </c>
      <c r="AT16" s="113">
        <v>9</v>
      </c>
      <c r="AU16" s="114">
        <f t="shared" si="37"/>
        <v>3.5326086956521736E-2</v>
      </c>
      <c r="AV16" s="113">
        <v>13</v>
      </c>
      <c r="AW16" s="114">
        <f t="shared" si="38"/>
        <v>3.5714285714285712E-2</v>
      </c>
      <c r="AX16" s="113">
        <v>56</v>
      </c>
      <c r="AY16" s="114">
        <f t="shared" si="38"/>
        <v>3.4031413612565446E-2</v>
      </c>
      <c r="AZ16" s="113">
        <v>13</v>
      </c>
      <c r="BA16" s="114">
        <f t="shared" si="39"/>
        <v>4.3763676148796497E-2</v>
      </c>
      <c r="BB16" s="113">
        <v>20</v>
      </c>
      <c r="BC16" s="114">
        <f t="shared" si="39"/>
        <v>3.7209302325581395E-2</v>
      </c>
      <c r="BD16" s="113">
        <v>16</v>
      </c>
      <c r="BE16" s="114">
        <f t="shared" si="40"/>
        <v>2.0066889632107024E-2</v>
      </c>
      <c r="BF16" s="113">
        <v>6</v>
      </c>
      <c r="BG16" s="114">
        <f t="shared" si="40"/>
        <v>6.7114093959731542E-3</v>
      </c>
      <c r="BH16" s="113">
        <v>9</v>
      </c>
      <c r="BI16" s="114">
        <f t="shared" si="41"/>
        <v>-1.0067114093959731E-2</v>
      </c>
      <c r="BJ16" s="113">
        <v>-3</v>
      </c>
      <c r="BK16" s="114">
        <f t="shared" si="41"/>
        <v>0</v>
      </c>
      <c r="BL16" s="113">
        <v>0</v>
      </c>
    </row>
    <row r="17" spans="2:64" s="120" customFormat="1" x14ac:dyDescent="0.25">
      <c r="B17" s="24" t="s">
        <v>319</v>
      </c>
      <c r="C17" s="115">
        <f>SUM(C13:C16)</f>
        <v>-0.10542554385485489</v>
      </c>
      <c r="D17" s="122">
        <f t="shared" ref="D17:F17" si="42">SUM(D13:D16)</f>
        <v>627.14500077837852</v>
      </c>
      <c r="E17" s="117">
        <f>SUM(E13:E16)</f>
        <v>-5.0246661338217813E-2</v>
      </c>
      <c r="F17" s="123">
        <f t="shared" si="42"/>
        <v>717.72099999999955</v>
      </c>
      <c r="G17" s="117">
        <f>SUM(G13:G16)</f>
        <v>3.4724160498936993E-2</v>
      </c>
      <c r="H17" s="123">
        <f t="shared" ref="H17:J17" si="43">SUM(H13:H16)</f>
        <v>860.07100000000048</v>
      </c>
      <c r="I17" s="117">
        <f>SUM(I13:I16)</f>
        <v>-1.9925973012177543E-2</v>
      </c>
      <c r="J17" s="123">
        <f t="shared" si="43"/>
        <v>1000.635</v>
      </c>
      <c r="K17" s="117">
        <f>SUM(K13:K16)</f>
        <v>-9.3501774711811356E-2</v>
      </c>
      <c r="L17" s="123">
        <f t="shared" ref="L17:N17" si="44">SUM(L13:L16)</f>
        <v>701.05400000000009</v>
      </c>
      <c r="M17" s="117">
        <f>SUM(M13:M16)</f>
        <v>0.14801620638684784</v>
      </c>
      <c r="N17" s="123">
        <f t="shared" si="44"/>
        <v>755.69200000000001</v>
      </c>
      <c r="O17" s="117">
        <f>SUM(O13:O16)</f>
        <v>0.11373164845972314</v>
      </c>
      <c r="P17" s="123">
        <f t="shared" ref="P17:R17" si="45">SUM(P13:P16)</f>
        <v>831.20799999999974</v>
      </c>
      <c r="Q17" s="117">
        <f>SUM(Q13:Q16)</f>
        <v>0.20127895894859435</v>
      </c>
      <c r="R17" s="123">
        <f t="shared" si="45"/>
        <v>1020.9789999999998</v>
      </c>
      <c r="S17" s="117">
        <f>SUM(S13:S16)</f>
        <v>0.37342809599158983</v>
      </c>
      <c r="T17" s="123">
        <f t="shared" ref="T17:V17" si="46">SUM(T13:T16)</f>
        <v>773.36500000000035</v>
      </c>
      <c r="U17" s="117">
        <f>SUM(U13:U16)</f>
        <v>0.12668014260994029</v>
      </c>
      <c r="V17" s="123">
        <f t="shared" si="46"/>
        <v>658.26400000000046</v>
      </c>
      <c r="W17" s="117">
        <f>SUM(W13:W16)</f>
        <v>7.3487031700288183E-2</v>
      </c>
      <c r="X17" s="123">
        <f t="shared" ref="X17:BE17" si="47">SUM(X13:X16)</f>
        <v>745</v>
      </c>
      <c r="Y17" s="119">
        <f>SUM(Y13:Y16)</f>
        <v>0.13014608233731739</v>
      </c>
      <c r="Z17" s="124">
        <f t="shared" si="47"/>
        <v>851</v>
      </c>
      <c r="AA17" s="119">
        <f t="shared" si="47"/>
        <v>4.4526901669758805E-2</v>
      </c>
      <c r="AB17" s="124">
        <f t="shared" si="47"/>
        <v>563</v>
      </c>
      <c r="AC17" s="119">
        <f t="shared" si="47"/>
        <v>8.9906700593723507E-2</v>
      </c>
      <c r="AD17" s="124">
        <f t="shared" si="47"/>
        <v>2570</v>
      </c>
      <c r="AE17" s="119">
        <f t="shared" si="47"/>
        <v>5.5956678700361008E-2</v>
      </c>
      <c r="AF17" s="124">
        <f t="shared" si="47"/>
        <v>585</v>
      </c>
      <c r="AG17" s="119">
        <f t="shared" si="47"/>
        <v>3.5767511177347243E-2</v>
      </c>
      <c r="AH17" s="124">
        <f t="shared" si="47"/>
        <v>695</v>
      </c>
      <c r="AI17" s="119">
        <f t="shared" si="47"/>
        <v>9.1569767441860461E-2</v>
      </c>
      <c r="AJ17" s="124">
        <f t="shared" si="47"/>
        <v>751</v>
      </c>
      <c r="AK17" s="119">
        <f t="shared" si="47"/>
        <v>0.20898876404494382</v>
      </c>
      <c r="AL17" s="124">
        <f t="shared" si="47"/>
        <v>538</v>
      </c>
      <c r="AM17" s="119">
        <f t="shared" si="47"/>
        <v>0.16559565002471577</v>
      </c>
      <c r="AN17" s="124">
        <f t="shared" si="47"/>
        <v>2358</v>
      </c>
      <c r="AO17" s="119">
        <f t="shared" si="47"/>
        <v>7.364341085271317E-2</v>
      </c>
      <c r="AP17" s="124">
        <f t="shared" si="47"/>
        <v>554</v>
      </c>
      <c r="AQ17" s="119">
        <f t="shared" si="47"/>
        <v>0.16695652173913045</v>
      </c>
      <c r="AR17" s="124">
        <f t="shared" si="47"/>
        <v>671</v>
      </c>
      <c r="AS17" s="119">
        <f t="shared" si="47"/>
        <v>0.21946902654867256</v>
      </c>
      <c r="AT17" s="124">
        <f t="shared" si="47"/>
        <v>689</v>
      </c>
      <c r="AU17" s="119">
        <f t="shared" si="47"/>
        <v>0.2119565217391304</v>
      </c>
      <c r="AV17" s="124">
        <f t="shared" si="47"/>
        <v>446</v>
      </c>
      <c r="AW17" s="119">
        <f t="shared" si="47"/>
        <v>0.2901785714285714</v>
      </c>
      <c r="AX17" s="124">
        <f t="shared" si="47"/>
        <v>2023</v>
      </c>
      <c r="AY17" s="119">
        <f t="shared" si="47"/>
        <v>0.35078534031413611</v>
      </c>
      <c r="AZ17" s="124">
        <f t="shared" si="47"/>
        <v>516</v>
      </c>
      <c r="BA17" s="119">
        <f t="shared" si="47"/>
        <v>0.25601750547045948</v>
      </c>
      <c r="BB17" s="124">
        <f t="shared" si="47"/>
        <v>574</v>
      </c>
      <c r="BC17" s="119">
        <f t="shared" si="47"/>
        <v>0.31395348837209303</v>
      </c>
      <c r="BD17" s="124">
        <f t="shared" si="47"/>
        <v>565</v>
      </c>
      <c r="BE17" s="119">
        <f t="shared" si="47"/>
        <v>0.23076923076923078</v>
      </c>
      <c r="BF17" s="124">
        <f>SUM(BF13:BF16)</f>
        <v>368</v>
      </c>
      <c r="BG17" s="119">
        <f t="shared" ref="BG17:BL17" si="48">SUM(BG13:BG16)</f>
        <v>0.1692766592095451</v>
      </c>
      <c r="BH17" s="124">
        <f t="shared" si="48"/>
        <v>1568</v>
      </c>
      <c r="BI17" s="119">
        <f t="shared" si="48"/>
        <v>0.28187919463087246</v>
      </c>
      <c r="BJ17" s="124">
        <f t="shared" si="48"/>
        <v>382</v>
      </c>
      <c r="BK17" s="119">
        <f t="shared" si="48"/>
        <v>0.18087855297157623</v>
      </c>
      <c r="BL17" s="124">
        <f t="shared" si="48"/>
        <v>457</v>
      </c>
    </row>
    <row r="18" spans="2:64" x14ac:dyDescent="0.25">
      <c r="C18" s="121"/>
      <c r="D18" s="121"/>
    </row>
    <row r="19" spans="2:64" x14ac:dyDescent="0.25">
      <c r="C19" s="121"/>
      <c r="D19" s="121"/>
    </row>
    <row r="20" spans="2:64" x14ac:dyDescent="0.25">
      <c r="C20" s="105" t="s">
        <v>325</v>
      </c>
      <c r="D20" s="105" t="s">
        <v>325</v>
      </c>
      <c r="E20" s="106" t="s">
        <v>322</v>
      </c>
      <c r="F20" s="106" t="s">
        <v>322</v>
      </c>
      <c r="G20" s="106" t="s">
        <v>87</v>
      </c>
      <c r="H20" s="106" t="s">
        <v>87</v>
      </c>
      <c r="I20" s="106" t="s">
        <v>88</v>
      </c>
      <c r="J20" s="106" t="s">
        <v>88</v>
      </c>
      <c r="K20" s="106" t="s">
        <v>89</v>
      </c>
      <c r="L20" s="106" t="s">
        <v>89</v>
      </c>
      <c r="M20" s="106" t="s">
        <v>90</v>
      </c>
      <c r="N20" s="106" t="s">
        <v>90</v>
      </c>
      <c r="O20" s="106" t="s">
        <v>91</v>
      </c>
      <c r="P20" s="106" t="s">
        <v>91</v>
      </c>
      <c r="Q20" s="106" t="s">
        <v>92</v>
      </c>
      <c r="R20" s="106" t="s">
        <v>92</v>
      </c>
      <c r="S20" s="106" t="s">
        <v>93</v>
      </c>
      <c r="T20" s="106" t="s">
        <v>93</v>
      </c>
      <c r="U20" s="106" t="s">
        <v>94</v>
      </c>
      <c r="V20" s="106" t="s">
        <v>94</v>
      </c>
      <c r="W20" s="106" t="s">
        <v>95</v>
      </c>
      <c r="X20" s="106" t="s">
        <v>95</v>
      </c>
      <c r="Y20" s="106" t="s">
        <v>96</v>
      </c>
      <c r="Z20" s="106" t="s">
        <v>96</v>
      </c>
      <c r="AA20" s="106" t="s">
        <v>97</v>
      </c>
      <c r="AB20" s="106" t="s">
        <v>97</v>
      </c>
      <c r="AC20" s="106" t="s">
        <v>98</v>
      </c>
      <c r="AD20" s="106" t="s">
        <v>98</v>
      </c>
      <c r="AE20" s="106" t="s">
        <v>99</v>
      </c>
      <c r="AF20" s="106" t="s">
        <v>99</v>
      </c>
      <c r="AG20" s="106" t="s">
        <v>100</v>
      </c>
      <c r="AH20" s="106" t="s">
        <v>100</v>
      </c>
      <c r="AI20" s="106" t="s">
        <v>101</v>
      </c>
      <c r="AJ20" s="106" t="s">
        <v>101</v>
      </c>
      <c r="AK20" s="106" t="s">
        <v>102</v>
      </c>
      <c r="AL20" s="106" t="s">
        <v>102</v>
      </c>
      <c r="AM20" s="106" t="s">
        <v>103</v>
      </c>
      <c r="AN20" s="106" t="s">
        <v>103</v>
      </c>
      <c r="AO20" s="106" t="s">
        <v>104</v>
      </c>
      <c r="AP20" s="106" t="s">
        <v>104</v>
      </c>
      <c r="AQ20" s="106" t="s">
        <v>105</v>
      </c>
      <c r="AR20" s="106" t="s">
        <v>105</v>
      </c>
      <c r="AS20" s="106" t="s">
        <v>106</v>
      </c>
      <c r="AT20" s="106" t="s">
        <v>106</v>
      </c>
      <c r="AU20" s="106" t="s">
        <v>107</v>
      </c>
      <c r="AV20" s="106" t="s">
        <v>107</v>
      </c>
      <c r="AW20" s="106" t="s">
        <v>108</v>
      </c>
      <c r="AX20" s="106" t="s">
        <v>108</v>
      </c>
      <c r="AY20" s="106" t="s">
        <v>109</v>
      </c>
      <c r="AZ20" s="106" t="s">
        <v>109</v>
      </c>
      <c r="BA20" s="106" t="s">
        <v>110</v>
      </c>
      <c r="BB20" s="106" t="s">
        <v>110</v>
      </c>
      <c r="BC20" s="106" t="s">
        <v>111</v>
      </c>
      <c r="BD20" s="106" t="s">
        <v>111</v>
      </c>
      <c r="BE20" s="106" t="s">
        <v>112</v>
      </c>
      <c r="BF20" s="106" t="s">
        <v>112</v>
      </c>
      <c r="BG20" s="106" t="s">
        <v>113</v>
      </c>
      <c r="BH20" s="106" t="s">
        <v>113</v>
      </c>
      <c r="BI20" s="106" t="s">
        <v>114</v>
      </c>
      <c r="BJ20" s="106" t="s">
        <v>114</v>
      </c>
      <c r="BK20" s="106" t="s">
        <v>115</v>
      </c>
      <c r="BL20" s="106" t="s">
        <v>115</v>
      </c>
    </row>
    <row r="21" spans="2:64" x14ac:dyDescent="0.25">
      <c r="B21" s="18" t="s">
        <v>321</v>
      </c>
      <c r="C21" s="19" t="s">
        <v>315</v>
      </c>
      <c r="D21" s="19" t="s">
        <v>316</v>
      </c>
      <c r="E21" s="20" t="s">
        <v>315</v>
      </c>
      <c r="F21" s="20" t="s">
        <v>316</v>
      </c>
      <c r="G21" s="20" t="s">
        <v>315</v>
      </c>
      <c r="H21" s="20" t="s">
        <v>316</v>
      </c>
      <c r="I21" s="20" t="s">
        <v>315</v>
      </c>
      <c r="J21" s="20" t="s">
        <v>316</v>
      </c>
      <c r="K21" s="20" t="s">
        <v>315</v>
      </c>
      <c r="L21" s="20" t="s">
        <v>316</v>
      </c>
      <c r="M21" s="20" t="s">
        <v>315</v>
      </c>
      <c r="N21" s="20" t="s">
        <v>316</v>
      </c>
      <c r="O21" s="20" t="s">
        <v>315</v>
      </c>
      <c r="P21" s="20" t="s">
        <v>316</v>
      </c>
      <c r="Q21" s="20" t="s">
        <v>315</v>
      </c>
      <c r="R21" s="20" t="s">
        <v>316</v>
      </c>
      <c r="S21" s="20" t="s">
        <v>315</v>
      </c>
      <c r="T21" s="20" t="s">
        <v>316</v>
      </c>
      <c r="U21" s="20" t="s">
        <v>315</v>
      </c>
      <c r="V21" s="20" t="s">
        <v>316</v>
      </c>
      <c r="W21" s="20" t="s">
        <v>315</v>
      </c>
      <c r="X21" s="20" t="s">
        <v>316</v>
      </c>
      <c r="Y21" s="20" t="s">
        <v>315</v>
      </c>
      <c r="Z21" s="20" t="s">
        <v>316</v>
      </c>
      <c r="AA21" s="20" t="s">
        <v>315</v>
      </c>
      <c r="AB21" s="20" t="s">
        <v>316</v>
      </c>
      <c r="AC21" s="20" t="s">
        <v>315</v>
      </c>
      <c r="AD21" s="20" t="s">
        <v>316</v>
      </c>
      <c r="AE21" s="20" t="s">
        <v>315</v>
      </c>
      <c r="AF21" s="20" t="s">
        <v>316</v>
      </c>
      <c r="AG21" s="20" t="s">
        <v>315</v>
      </c>
      <c r="AH21" s="20" t="s">
        <v>316</v>
      </c>
      <c r="AI21" s="20" t="s">
        <v>315</v>
      </c>
      <c r="AJ21" s="20" t="s">
        <v>316</v>
      </c>
      <c r="AK21" s="20" t="s">
        <v>315</v>
      </c>
      <c r="AL21" s="20" t="s">
        <v>316</v>
      </c>
      <c r="AM21" s="20" t="s">
        <v>315</v>
      </c>
      <c r="AN21" s="20" t="s">
        <v>316</v>
      </c>
      <c r="AO21" s="20" t="s">
        <v>315</v>
      </c>
      <c r="AP21" s="20" t="s">
        <v>316</v>
      </c>
      <c r="AQ21" s="20" t="s">
        <v>315</v>
      </c>
      <c r="AR21" s="20" t="s">
        <v>316</v>
      </c>
      <c r="AS21" s="20" t="s">
        <v>315</v>
      </c>
      <c r="AT21" s="20" t="s">
        <v>316</v>
      </c>
      <c r="AU21" s="20" t="s">
        <v>315</v>
      </c>
      <c r="AV21" s="20" t="s">
        <v>316</v>
      </c>
      <c r="AW21" s="20" t="s">
        <v>315</v>
      </c>
      <c r="AX21" s="20" t="s">
        <v>316</v>
      </c>
      <c r="AY21" s="20" t="s">
        <v>315</v>
      </c>
      <c r="AZ21" s="20" t="s">
        <v>316</v>
      </c>
      <c r="BA21" s="20" t="s">
        <v>315</v>
      </c>
      <c r="BB21" s="20" t="s">
        <v>316</v>
      </c>
      <c r="BC21" s="20" t="s">
        <v>315</v>
      </c>
      <c r="BD21" s="20" t="s">
        <v>316</v>
      </c>
      <c r="BE21" s="20" t="s">
        <v>315</v>
      </c>
      <c r="BF21" s="20" t="s">
        <v>316</v>
      </c>
      <c r="BG21" s="20" t="s">
        <v>315</v>
      </c>
      <c r="BH21" s="20" t="s">
        <v>316</v>
      </c>
      <c r="BI21" s="20" t="s">
        <v>315</v>
      </c>
      <c r="BJ21" s="20" t="s">
        <v>316</v>
      </c>
      <c r="BK21" s="20" t="s">
        <v>315</v>
      </c>
      <c r="BL21" s="20" t="s">
        <v>316</v>
      </c>
    </row>
    <row r="22" spans="2:64" x14ac:dyDescent="0.25">
      <c r="B22" s="2" t="s">
        <v>317</v>
      </c>
      <c r="C22" s="121"/>
      <c r="D22" s="32">
        <v>239.42400000000001</v>
      </c>
      <c r="F22" s="33">
        <v>324.59199999999998</v>
      </c>
      <c r="H22" s="33">
        <v>337.33900000000006</v>
      </c>
      <c r="J22" s="33">
        <v>291.21199999999999</v>
      </c>
      <c r="L22" s="33">
        <v>170.94300000000001</v>
      </c>
      <c r="N22" s="33">
        <v>248.77499999999998</v>
      </c>
      <c r="P22" s="33">
        <v>281.02900000000005</v>
      </c>
      <c r="R22" s="33">
        <v>246.178</v>
      </c>
      <c r="T22" s="33">
        <v>152.488</v>
      </c>
      <c r="V22" s="33">
        <v>205.077</v>
      </c>
      <c r="X22" s="33">
        <v>249</v>
      </c>
      <c r="Z22" s="33">
        <v>228</v>
      </c>
      <c r="AA22" s="2"/>
      <c r="AB22" s="33">
        <v>151</v>
      </c>
      <c r="AC22" s="2"/>
      <c r="AD22" s="33">
        <v>866</v>
      </c>
      <c r="AE22" s="2"/>
      <c r="AF22" s="33">
        <v>231</v>
      </c>
      <c r="AG22" s="2"/>
      <c r="AH22" s="33">
        <v>262</v>
      </c>
      <c r="AI22" s="2"/>
      <c r="AJ22" s="33">
        <v>234</v>
      </c>
      <c r="AK22" s="2"/>
      <c r="AL22" s="33">
        <v>138</v>
      </c>
      <c r="AM22" s="2"/>
      <c r="AN22" s="33">
        <v>752</v>
      </c>
      <c r="AO22" s="2"/>
      <c r="AP22" s="33">
        <v>198</v>
      </c>
      <c r="AQ22" s="2"/>
      <c r="AR22" s="33">
        <v>235</v>
      </c>
      <c r="AS22" s="2"/>
      <c r="AT22" s="33">
        <v>201</v>
      </c>
      <c r="AU22" s="2"/>
      <c r="AV22" s="33">
        <v>119</v>
      </c>
      <c r="AW22" s="2"/>
      <c r="AX22" s="33">
        <v>714</v>
      </c>
      <c r="AY22" s="2"/>
      <c r="AZ22" s="33">
        <v>192</v>
      </c>
      <c r="BA22" s="2"/>
      <c r="BB22" s="33">
        <v>218</v>
      </c>
      <c r="BC22" s="2"/>
      <c r="BD22" s="33">
        <v>207</v>
      </c>
      <c r="BE22" s="2"/>
      <c r="BF22" s="33">
        <v>96</v>
      </c>
      <c r="BG22" s="2"/>
      <c r="BH22" s="33">
        <v>560</v>
      </c>
      <c r="BI22" s="2"/>
      <c r="BJ22" s="33">
        <v>158</v>
      </c>
      <c r="BK22" s="2"/>
      <c r="BL22" s="33">
        <v>167</v>
      </c>
    </row>
    <row r="23" spans="2:64" x14ac:dyDescent="0.25">
      <c r="B23" s="2" t="s">
        <v>65</v>
      </c>
      <c r="C23" s="107">
        <f>D23/D$22</f>
        <v>-0.20514411360383253</v>
      </c>
      <c r="D23" s="32">
        <v>-49.116424255483999</v>
      </c>
      <c r="E23" s="108">
        <f>F23/F$22</f>
        <v>-8.9725478729880646E-3</v>
      </c>
      <c r="F23" s="33">
        <v>-2.9124172591889419</v>
      </c>
      <c r="G23" s="108">
        <f>H23/H$22</f>
        <v>3.9393038303077851E-3</v>
      </c>
      <c r="H23" s="33">
        <v>1.328880814812198</v>
      </c>
      <c r="I23" s="108">
        <f>J23/J$22</f>
        <v>-0.10855308462507861</v>
      </c>
      <c r="J23" s="33">
        <v>-31.611960879838389</v>
      </c>
      <c r="K23" s="108">
        <f>L23/L$22</f>
        <v>5.6568572967612536E-2</v>
      </c>
      <c r="L23" s="33">
        <v>9.67000156880259</v>
      </c>
      <c r="M23" s="108">
        <f>N23/N$22</f>
        <v>0.13096315401910563</v>
      </c>
      <c r="N23" s="33">
        <v>32.580358641103004</v>
      </c>
      <c r="O23" s="108">
        <f>P23/P$22</f>
        <v>3.1747462311418562E-2</v>
      </c>
      <c r="P23" s="33">
        <v>8.9219575859156492</v>
      </c>
      <c r="Q23" s="108">
        <f>R23/R$22</f>
        <v>5.1715074077914557E-2</v>
      </c>
      <c r="R23" s="33">
        <v>12.73111350635285</v>
      </c>
      <c r="S23" s="108">
        <f>T23/T$22</f>
        <v>-6.2280661061161535E-2</v>
      </c>
      <c r="T23" s="33">
        <v>-9.4970534438943996</v>
      </c>
      <c r="U23" s="108">
        <f>V23/V$22</f>
        <v>-6.9882440754601427E-2</v>
      </c>
      <c r="V23" s="33">
        <v>-14.331281302631396</v>
      </c>
      <c r="W23" s="108">
        <f>X23/X$22</f>
        <v>-8.4337349397590355E-2</v>
      </c>
      <c r="X23" s="33">
        <v>-21</v>
      </c>
      <c r="Y23" s="109">
        <f>Z23/Z$22</f>
        <v>-6.1403508771929821E-2</v>
      </c>
      <c r="Z23" s="33">
        <v>-14</v>
      </c>
      <c r="AA23" s="109">
        <f>AB23/AB$22</f>
        <v>-0.23178807947019867</v>
      </c>
      <c r="AB23" s="33">
        <v>-35</v>
      </c>
      <c r="AC23" s="109">
        <f>AD23/AD$22</f>
        <v>-2.5404157043879907E-2</v>
      </c>
      <c r="AD23" s="33">
        <v>-22</v>
      </c>
      <c r="AE23" s="109">
        <f>AF23/AF$22</f>
        <v>-8.2251082251082255E-2</v>
      </c>
      <c r="AF23" s="33">
        <v>-19</v>
      </c>
      <c r="AG23" s="109">
        <f>AH23/AH$22</f>
        <v>-2.2900763358778626E-2</v>
      </c>
      <c r="AH23" s="33">
        <v>-6</v>
      </c>
      <c r="AI23" s="109">
        <f>AJ23/AJ$22</f>
        <v>-2.564102564102564E-2</v>
      </c>
      <c r="AJ23" s="33">
        <v>-6</v>
      </c>
      <c r="AK23" s="109">
        <f>AL23/AL$22</f>
        <v>6.5217391304347824E-2</v>
      </c>
      <c r="AL23" s="33">
        <v>9</v>
      </c>
      <c r="AM23" s="109">
        <f>AN23/AN$22</f>
        <v>0.11569148936170212</v>
      </c>
      <c r="AN23" s="33">
        <v>87</v>
      </c>
      <c r="AO23" s="109">
        <f>AP23/AP$22</f>
        <v>0.13131313131313133</v>
      </c>
      <c r="AP23" s="33">
        <v>26</v>
      </c>
      <c r="AQ23" s="109">
        <f>AR23/AR$22</f>
        <v>9.3617021276595741E-2</v>
      </c>
      <c r="AR23" s="33">
        <v>22</v>
      </c>
      <c r="AS23" s="109">
        <f>AT23/AT$22</f>
        <v>0.13432835820895522</v>
      </c>
      <c r="AT23" s="33">
        <v>27</v>
      </c>
      <c r="AU23" s="109">
        <f>AV23/AV$22</f>
        <v>0.10084033613445378</v>
      </c>
      <c r="AV23" s="33">
        <v>12</v>
      </c>
      <c r="AW23" s="109">
        <f>AX23/AX$22</f>
        <v>-9.8039215686274508E-3</v>
      </c>
      <c r="AX23" s="33">
        <v>-7</v>
      </c>
      <c r="AY23" s="109">
        <f>AZ23/AZ$22</f>
        <v>-1.5625E-2</v>
      </c>
      <c r="AZ23" s="33">
        <v>-3</v>
      </c>
      <c r="BA23" s="109">
        <f>BB23/BB$22</f>
        <v>4.5871559633027525E-3</v>
      </c>
      <c r="BB23" s="33">
        <v>1</v>
      </c>
      <c r="BC23" s="109">
        <f>BD23/BD$22</f>
        <v>-8.2125603864734303E-2</v>
      </c>
      <c r="BD23" s="33">
        <v>-17</v>
      </c>
      <c r="BE23" s="109">
        <f>BF23/BF$22</f>
        <v>0.11458333333333333</v>
      </c>
      <c r="BF23" s="33">
        <v>11</v>
      </c>
      <c r="BG23" s="109">
        <f>BH23/BH$22</f>
        <v>8.7499999999999994E-2</v>
      </c>
      <c r="BH23" s="33">
        <v>49</v>
      </c>
      <c r="BI23" s="109">
        <f>BJ23/BJ$22</f>
        <v>6.9620253164556958E-2</v>
      </c>
      <c r="BJ23" s="33">
        <v>11</v>
      </c>
      <c r="BK23" s="109">
        <f>BL23/BL$22</f>
        <v>0.11976047904191617</v>
      </c>
      <c r="BL23" s="33">
        <v>20</v>
      </c>
    </row>
    <row r="24" spans="2:64" x14ac:dyDescent="0.25">
      <c r="B24" s="2" t="s">
        <v>82</v>
      </c>
      <c r="C24" s="107">
        <f t="shared" ref="C24:C25" si="49">D24/D$22</f>
        <v>4.5375568029938522E-2</v>
      </c>
      <c r="D24" s="32">
        <v>10.864000000000001</v>
      </c>
      <c r="E24" s="108">
        <f>F24/F$22</f>
        <v>8.8394045447823755E-2</v>
      </c>
      <c r="F24" s="33">
        <v>28.692000000000007</v>
      </c>
      <c r="G24" s="108">
        <f t="shared" ref="G24:G25" si="50">H24/H$22</f>
        <v>6.8951410895271487E-2</v>
      </c>
      <c r="H24" s="33">
        <v>23.259999999999991</v>
      </c>
      <c r="I24" s="108">
        <f t="shared" ref="I24:I25" si="51">J24/J$22</f>
        <v>0.24045369009518844</v>
      </c>
      <c r="J24" s="33">
        <v>70.02300000000001</v>
      </c>
      <c r="K24" s="108">
        <f t="shared" ref="K24:K25" si="52">L24/L$22</f>
        <v>0.29706978349508312</v>
      </c>
      <c r="L24" s="33">
        <v>50.781999999999996</v>
      </c>
      <c r="M24" s="108">
        <f t="shared" ref="M24:M25" si="53">N24/N$22</f>
        <v>9.2296251633001716E-2</v>
      </c>
      <c r="N24" s="33">
        <v>22.960999999999999</v>
      </c>
      <c r="O24" s="108">
        <f t="shared" ref="O24:O25" si="54">P24/P$22</f>
        <v>0.11828316650594779</v>
      </c>
      <c r="P24" s="33">
        <v>33.241000000000007</v>
      </c>
      <c r="Q24" s="108">
        <f t="shared" ref="Q24:Q25" si="55">R24/R$22</f>
        <v>9.4837881532874577E-2</v>
      </c>
      <c r="R24" s="33">
        <v>23.346999999999998</v>
      </c>
      <c r="S24" s="108">
        <f t="shared" ref="S24:S25" si="56">T24/T$22</f>
        <v>0.14464088977493311</v>
      </c>
      <c r="T24" s="33">
        <v>22.056000000000001</v>
      </c>
      <c r="U24" s="108">
        <f t="shared" ref="U24:U25" si="57">V24/V$22</f>
        <v>0.29820506443921063</v>
      </c>
      <c r="V24" s="33">
        <v>61.155000000000001</v>
      </c>
      <c r="W24" s="108">
        <f t="shared" ref="W24:AA25" si="58">X24/X$22</f>
        <v>0.22489959839357429</v>
      </c>
      <c r="X24" s="33">
        <v>56</v>
      </c>
      <c r="Y24" s="109">
        <f t="shared" si="58"/>
        <v>0.17982456140350878</v>
      </c>
      <c r="Z24" s="33">
        <v>41</v>
      </c>
      <c r="AA24" s="109">
        <f t="shared" si="58"/>
        <v>0.28476821192052981</v>
      </c>
      <c r="AB24" s="33">
        <v>43</v>
      </c>
      <c r="AC24" s="109">
        <f t="shared" ref="AC24:AE25" si="59">AD24/AD$22</f>
        <v>0</v>
      </c>
      <c r="AD24" s="33">
        <v>0</v>
      </c>
      <c r="AE24" s="109">
        <f t="shared" si="59"/>
        <v>0</v>
      </c>
      <c r="AF24" s="33">
        <v>0</v>
      </c>
      <c r="AG24" s="109">
        <f t="shared" ref="AG24:AI25" si="60">AH24/AH$22</f>
        <v>0</v>
      </c>
      <c r="AH24" s="33">
        <v>0</v>
      </c>
      <c r="AI24" s="109">
        <f t="shared" si="60"/>
        <v>0</v>
      </c>
      <c r="AJ24" s="33">
        <v>0</v>
      </c>
      <c r="AK24" s="109">
        <f t="shared" ref="AK24:AM25" si="61">AL24/AL$22</f>
        <v>0</v>
      </c>
      <c r="AL24" s="33">
        <v>0</v>
      </c>
      <c r="AM24" s="109">
        <f t="shared" si="61"/>
        <v>0</v>
      </c>
      <c r="AN24" s="33">
        <v>0</v>
      </c>
      <c r="AO24" s="109">
        <f t="shared" ref="AO24:AQ25" si="62">AP24/AP$22</f>
        <v>0</v>
      </c>
      <c r="AP24" s="33">
        <v>0</v>
      </c>
      <c r="AQ24" s="109">
        <f t="shared" si="62"/>
        <v>0</v>
      </c>
      <c r="AR24" s="33">
        <v>0</v>
      </c>
      <c r="AS24" s="109">
        <f t="shared" ref="AS24:AU25" si="63">AT24/AT$22</f>
        <v>0</v>
      </c>
      <c r="AT24" s="33">
        <v>0</v>
      </c>
      <c r="AU24" s="109">
        <f t="shared" si="63"/>
        <v>0</v>
      </c>
      <c r="AV24" s="33">
        <v>0</v>
      </c>
      <c r="AW24" s="109">
        <f t="shared" ref="AW24:AY25" si="64">AX24/AX$22</f>
        <v>1.2605042016806723E-2</v>
      </c>
      <c r="AX24" s="33">
        <v>9</v>
      </c>
      <c r="AY24" s="109">
        <f t="shared" si="64"/>
        <v>0</v>
      </c>
      <c r="AZ24" s="33">
        <v>0</v>
      </c>
      <c r="BA24" s="109">
        <f t="shared" ref="BA24:BC25" si="65">BB24/BB$22</f>
        <v>0</v>
      </c>
      <c r="BB24" s="33">
        <v>0</v>
      </c>
      <c r="BC24" s="109">
        <f t="shared" si="65"/>
        <v>4.830917874396135E-3</v>
      </c>
      <c r="BD24" s="33">
        <v>1</v>
      </c>
      <c r="BE24" s="109">
        <f t="shared" ref="BE24:BG25" si="66">BF24/BF$22</f>
        <v>7.2916666666666671E-2</v>
      </c>
      <c r="BF24" s="33">
        <v>7</v>
      </c>
      <c r="BG24" s="109">
        <f t="shared" si="66"/>
        <v>0.16785714285714284</v>
      </c>
      <c r="BH24" s="33">
        <v>94</v>
      </c>
      <c r="BI24" s="109">
        <f t="shared" ref="BI24:BK25" si="67">BJ24/BJ$22</f>
        <v>0.14556962025316456</v>
      </c>
      <c r="BJ24" s="33">
        <v>23</v>
      </c>
      <c r="BK24" s="109">
        <f t="shared" si="67"/>
        <v>0.17964071856287425</v>
      </c>
      <c r="BL24" s="33">
        <v>30</v>
      </c>
    </row>
    <row r="25" spans="2:64" x14ac:dyDescent="0.25">
      <c r="B25" s="23" t="s">
        <v>318</v>
      </c>
      <c r="C25" s="110">
        <f t="shared" si="49"/>
        <v>3.7232001683431318E-3</v>
      </c>
      <c r="D25" s="111">
        <v>0.89142347710538605</v>
      </c>
      <c r="E25" s="112">
        <f t="shared" ref="E25" si="68">F25/F$22</f>
        <v>4.331720208504504E-2</v>
      </c>
      <c r="F25" s="113">
        <v>14.060417259188938</v>
      </c>
      <c r="G25" s="112">
        <f t="shared" si="50"/>
        <v>0.10769617264884224</v>
      </c>
      <c r="H25" s="113">
        <v>36.330119185187797</v>
      </c>
      <c r="I25" s="112">
        <f t="shared" si="51"/>
        <v>7.083829265222033E-2</v>
      </c>
      <c r="J25" s="113">
        <v>20.628960879838388</v>
      </c>
      <c r="K25" s="112">
        <f t="shared" si="52"/>
        <v>4.6968863487814122E-2</v>
      </c>
      <c r="L25" s="113">
        <v>8.0289984311974099</v>
      </c>
      <c r="M25" s="112">
        <f t="shared" si="53"/>
        <v>8.1501924867438458E-2</v>
      </c>
      <c r="N25" s="113">
        <v>20.275641358897001</v>
      </c>
      <c r="O25" s="112">
        <f t="shared" si="54"/>
        <v>5.0340151422395549E-2</v>
      </c>
      <c r="P25" s="113">
        <v>14.147042414084401</v>
      </c>
      <c r="Q25" s="112">
        <f t="shared" si="55"/>
        <v>3.637971912050264E-2</v>
      </c>
      <c r="R25" s="113">
        <v>8.9558864936470997</v>
      </c>
      <c r="S25" s="112">
        <f t="shared" si="56"/>
        <v>3.8665688079681022E-2</v>
      </c>
      <c r="T25" s="113">
        <v>5.8960534438943997</v>
      </c>
      <c r="U25" s="112">
        <f t="shared" si="57"/>
        <v>-1.5241683354878906E-2</v>
      </c>
      <c r="V25" s="113">
        <v>-3.1257186973685016</v>
      </c>
      <c r="W25" s="112">
        <f t="shared" si="58"/>
        <v>-1.6064257028112448E-2</v>
      </c>
      <c r="X25" s="113">
        <v>-4</v>
      </c>
      <c r="Y25" s="114">
        <f t="shared" si="58"/>
        <v>-3.9473684210526314E-2</v>
      </c>
      <c r="Z25" s="113">
        <v>-9</v>
      </c>
      <c r="AA25" s="114">
        <f t="shared" si="58"/>
        <v>-3.9735099337748346E-2</v>
      </c>
      <c r="AB25" s="113">
        <v>-6</v>
      </c>
      <c r="AC25" s="114">
        <f t="shared" si="59"/>
        <v>-1.2702078521939953E-2</v>
      </c>
      <c r="AD25" s="113">
        <v>-11</v>
      </c>
      <c r="AE25" s="114">
        <f t="shared" si="59"/>
        <v>-3.4632034632034632E-2</v>
      </c>
      <c r="AF25" s="113">
        <v>-8</v>
      </c>
      <c r="AG25" s="114">
        <f t="shared" si="60"/>
        <v>-2.6717557251908396E-2</v>
      </c>
      <c r="AH25" s="113">
        <v>-7</v>
      </c>
      <c r="AI25" s="114">
        <f t="shared" si="60"/>
        <v>0</v>
      </c>
      <c r="AJ25" s="113">
        <v>0</v>
      </c>
      <c r="AK25" s="114">
        <f t="shared" si="61"/>
        <v>2.1739130434782608E-2</v>
      </c>
      <c r="AL25" s="113">
        <v>3</v>
      </c>
      <c r="AM25" s="114">
        <f t="shared" si="61"/>
        <v>3.5904255319148939E-2</v>
      </c>
      <c r="AN25" s="113">
        <v>27</v>
      </c>
      <c r="AO25" s="114">
        <f t="shared" si="62"/>
        <v>4.0404040404040407E-2</v>
      </c>
      <c r="AP25" s="113">
        <v>8</v>
      </c>
      <c r="AQ25" s="114">
        <f t="shared" si="62"/>
        <v>2.1276595744680851E-2</v>
      </c>
      <c r="AR25" s="113">
        <v>5</v>
      </c>
      <c r="AS25" s="114">
        <f t="shared" si="63"/>
        <v>3.482587064676617E-2</v>
      </c>
      <c r="AT25" s="113">
        <v>7</v>
      </c>
      <c r="AU25" s="114">
        <f t="shared" si="63"/>
        <v>5.8823529411764705E-2</v>
      </c>
      <c r="AV25" s="113">
        <v>7</v>
      </c>
      <c r="AW25" s="114">
        <f t="shared" si="64"/>
        <v>5.182072829131653E-2</v>
      </c>
      <c r="AX25" s="113">
        <v>37</v>
      </c>
      <c r="AY25" s="114">
        <f t="shared" si="64"/>
        <v>4.6875E-2</v>
      </c>
      <c r="AZ25" s="113">
        <v>9</v>
      </c>
      <c r="BA25" s="114">
        <f t="shared" si="65"/>
        <v>6.8807339449541288E-2</v>
      </c>
      <c r="BB25" s="113">
        <v>15</v>
      </c>
      <c r="BC25" s="114">
        <f t="shared" si="65"/>
        <v>4.3478260869565216E-2</v>
      </c>
      <c r="BD25" s="113">
        <v>9</v>
      </c>
      <c r="BE25" s="114">
        <f t="shared" si="66"/>
        <v>4.1666666666666664E-2</v>
      </c>
      <c r="BF25" s="113">
        <v>4</v>
      </c>
      <c r="BG25" s="114">
        <f t="shared" si="66"/>
        <v>1.9642857142857142E-2</v>
      </c>
      <c r="BH25" s="113">
        <v>11</v>
      </c>
      <c r="BI25" s="114">
        <f t="shared" si="67"/>
        <v>0</v>
      </c>
      <c r="BJ25" s="113">
        <v>0</v>
      </c>
      <c r="BK25" s="114">
        <f t="shared" si="67"/>
        <v>5.9880239520958087E-3</v>
      </c>
      <c r="BL25" s="113">
        <v>1</v>
      </c>
    </row>
    <row r="26" spans="2:64" s="120" customFormat="1" x14ac:dyDescent="0.25">
      <c r="B26" s="24" t="s">
        <v>319</v>
      </c>
      <c r="C26" s="115">
        <f>SUM(C22:C25)</f>
        <v>-0.15604534540555087</v>
      </c>
      <c r="D26" s="122">
        <f t="shared" ref="D26:F26" si="69">SUM(D22:D25)</f>
        <v>202.0629992216214</v>
      </c>
      <c r="E26" s="117">
        <f>SUM(E22:E25)</f>
        <v>0.12273869965988073</v>
      </c>
      <c r="F26" s="123">
        <f t="shared" si="69"/>
        <v>364.43200000000002</v>
      </c>
      <c r="G26" s="117">
        <f>SUM(G22:G25)</f>
        <v>0.18058688737442152</v>
      </c>
      <c r="H26" s="123">
        <f t="shared" ref="H26:J26" si="70">SUM(H22:H25)</f>
        <v>398.25800000000004</v>
      </c>
      <c r="I26" s="117">
        <f>SUM(I22:I25)</f>
        <v>0.20273889812233017</v>
      </c>
      <c r="J26" s="123">
        <f t="shared" si="70"/>
        <v>350.25200000000007</v>
      </c>
      <c r="K26" s="117">
        <f>SUM(K22:K25)</f>
        <v>0.40060721995050974</v>
      </c>
      <c r="L26" s="123">
        <f t="shared" ref="L26:N26" si="71">SUM(L22:L25)</f>
        <v>239.42399999999998</v>
      </c>
      <c r="M26" s="117">
        <f>SUM(M22:M25)</f>
        <v>0.30476133051954579</v>
      </c>
      <c r="N26" s="123">
        <f t="shared" si="71"/>
        <v>324.59199999999998</v>
      </c>
      <c r="O26" s="117">
        <f>SUM(O22:O25)</f>
        <v>0.2003707802397619</v>
      </c>
      <c r="P26" s="123">
        <f t="shared" ref="P26:R26" si="72">SUM(P22:P25)</f>
        <v>337.33900000000011</v>
      </c>
      <c r="Q26" s="117">
        <f>SUM(Q22:Q25)</f>
        <v>0.18293267473129177</v>
      </c>
      <c r="R26" s="123">
        <f t="shared" si="72"/>
        <v>291.21199999999993</v>
      </c>
      <c r="S26" s="117">
        <f>SUM(S22:S25)</f>
        <v>0.12102591679345259</v>
      </c>
      <c r="T26" s="123">
        <f t="shared" ref="T26:V26" si="73">SUM(T22:T25)</f>
        <v>170.94300000000001</v>
      </c>
      <c r="U26" s="117">
        <f>SUM(U22:U25)</f>
        <v>0.2130809403297303</v>
      </c>
      <c r="V26" s="123">
        <f t="shared" si="73"/>
        <v>248.77500000000009</v>
      </c>
      <c r="W26" s="117">
        <f>SUM(W22:W25)</f>
        <v>0.12449799196787148</v>
      </c>
      <c r="X26" s="123">
        <f t="shared" ref="X26:AY26" si="74">SUM(X22:X25)</f>
        <v>280</v>
      </c>
      <c r="Y26" s="119">
        <f>SUM(Y22:Y25)</f>
        <v>7.8947368421052641E-2</v>
      </c>
      <c r="Z26" s="124">
        <f t="shared" si="74"/>
        <v>246</v>
      </c>
      <c r="AA26" s="119">
        <f t="shared" si="74"/>
        <v>1.3245033112582801E-2</v>
      </c>
      <c r="AB26" s="124">
        <f t="shared" si="74"/>
        <v>153</v>
      </c>
      <c r="AC26" s="119">
        <f t="shared" si="74"/>
        <v>-3.8106235565819858E-2</v>
      </c>
      <c r="AD26" s="124">
        <f t="shared" si="74"/>
        <v>833</v>
      </c>
      <c r="AE26" s="119">
        <f t="shared" si="74"/>
        <v>-0.11688311688311689</v>
      </c>
      <c r="AF26" s="124">
        <f t="shared" si="74"/>
        <v>204</v>
      </c>
      <c r="AG26" s="119">
        <f t="shared" si="74"/>
        <v>-4.9618320610687022E-2</v>
      </c>
      <c r="AH26" s="124">
        <f t="shared" si="74"/>
        <v>249</v>
      </c>
      <c r="AI26" s="119">
        <f t="shared" si="74"/>
        <v>-2.564102564102564E-2</v>
      </c>
      <c r="AJ26" s="124">
        <f t="shared" si="74"/>
        <v>228</v>
      </c>
      <c r="AK26" s="119">
        <f t="shared" si="74"/>
        <v>8.6956521739130432E-2</v>
      </c>
      <c r="AL26" s="124">
        <f t="shared" si="74"/>
        <v>150</v>
      </c>
      <c r="AM26" s="119">
        <f t="shared" si="74"/>
        <v>0.15159574468085107</v>
      </c>
      <c r="AN26" s="124">
        <f t="shared" si="74"/>
        <v>866</v>
      </c>
      <c r="AO26" s="119">
        <f t="shared" si="74"/>
        <v>0.17171717171717174</v>
      </c>
      <c r="AP26" s="124">
        <f t="shared" si="74"/>
        <v>232</v>
      </c>
      <c r="AQ26" s="119">
        <f t="shared" si="74"/>
        <v>0.1148936170212766</v>
      </c>
      <c r="AR26" s="124">
        <f t="shared" si="74"/>
        <v>262</v>
      </c>
      <c r="AS26" s="119">
        <f t="shared" si="74"/>
        <v>0.1691542288557214</v>
      </c>
      <c r="AT26" s="124">
        <f t="shared" si="74"/>
        <v>235</v>
      </c>
      <c r="AU26" s="119">
        <f t="shared" si="74"/>
        <v>0.15966386554621848</v>
      </c>
      <c r="AV26" s="124">
        <f t="shared" si="74"/>
        <v>138</v>
      </c>
      <c r="AW26" s="119">
        <f t="shared" si="74"/>
        <v>5.4621848739495799E-2</v>
      </c>
      <c r="AX26" s="124">
        <f t="shared" si="74"/>
        <v>753</v>
      </c>
      <c r="AY26" s="119">
        <f t="shared" si="74"/>
        <v>3.125E-2</v>
      </c>
      <c r="AZ26" s="124">
        <f>SUM(AZ22:AZ25)</f>
        <v>198</v>
      </c>
      <c r="BA26" s="119">
        <f t="shared" ref="BA26:BL26" si="75">SUM(BA22:BA25)</f>
        <v>7.3394495412844041E-2</v>
      </c>
      <c r="BB26" s="124">
        <f t="shared" si="75"/>
        <v>234</v>
      </c>
      <c r="BC26" s="119">
        <f t="shared" si="75"/>
        <v>-3.3816425120772958E-2</v>
      </c>
      <c r="BD26" s="124">
        <f t="shared" si="75"/>
        <v>200</v>
      </c>
      <c r="BE26" s="119">
        <f t="shared" si="75"/>
        <v>0.22916666666666666</v>
      </c>
      <c r="BF26" s="124">
        <f t="shared" si="75"/>
        <v>118</v>
      </c>
      <c r="BG26" s="119">
        <f t="shared" si="75"/>
        <v>0.27499999999999997</v>
      </c>
      <c r="BH26" s="124">
        <f t="shared" si="75"/>
        <v>714</v>
      </c>
      <c r="BI26" s="119">
        <f t="shared" si="75"/>
        <v>0.2151898734177215</v>
      </c>
      <c r="BJ26" s="124">
        <f t="shared" si="75"/>
        <v>192</v>
      </c>
      <c r="BK26" s="119">
        <f t="shared" si="75"/>
        <v>0.30538922155688625</v>
      </c>
      <c r="BL26" s="124">
        <f t="shared" si="75"/>
        <v>218</v>
      </c>
    </row>
    <row r="27" spans="2:64" x14ac:dyDescent="0.25">
      <c r="C27" s="121"/>
      <c r="D27" s="121"/>
    </row>
    <row r="28" spans="2:64" x14ac:dyDescent="0.25">
      <c r="C28" s="105" t="s">
        <v>325</v>
      </c>
      <c r="D28" s="105" t="s">
        <v>325</v>
      </c>
      <c r="E28" s="106" t="s">
        <v>322</v>
      </c>
      <c r="F28" s="106" t="s">
        <v>322</v>
      </c>
      <c r="G28" s="106" t="s">
        <v>87</v>
      </c>
      <c r="H28" s="106" t="s">
        <v>87</v>
      </c>
      <c r="I28" s="106" t="s">
        <v>88</v>
      </c>
      <c r="J28" s="106" t="s">
        <v>88</v>
      </c>
      <c r="K28" s="106" t="s">
        <v>89</v>
      </c>
      <c r="L28" s="106" t="s">
        <v>89</v>
      </c>
      <c r="M28" s="106" t="s">
        <v>90</v>
      </c>
      <c r="N28" s="106" t="s">
        <v>90</v>
      </c>
      <c r="O28" s="106" t="s">
        <v>91</v>
      </c>
      <c r="P28" s="106" t="s">
        <v>91</v>
      </c>
      <c r="Q28" s="106" t="s">
        <v>92</v>
      </c>
      <c r="R28" s="106" t="s">
        <v>92</v>
      </c>
      <c r="S28" s="106" t="s">
        <v>93</v>
      </c>
      <c r="T28" s="106" t="s">
        <v>93</v>
      </c>
      <c r="U28" s="106" t="s">
        <v>94</v>
      </c>
      <c r="V28" s="106" t="s">
        <v>94</v>
      </c>
      <c r="W28" s="106" t="s">
        <v>95</v>
      </c>
      <c r="X28" s="106" t="s">
        <v>95</v>
      </c>
      <c r="Y28" s="106" t="s">
        <v>96</v>
      </c>
      <c r="Z28" s="106" t="s">
        <v>96</v>
      </c>
      <c r="AA28" s="106" t="s">
        <v>97</v>
      </c>
      <c r="AB28" s="106" t="s">
        <v>97</v>
      </c>
      <c r="AC28" s="106" t="s">
        <v>98</v>
      </c>
      <c r="AD28" s="106" t="s">
        <v>98</v>
      </c>
      <c r="AE28" s="106" t="s">
        <v>99</v>
      </c>
      <c r="AF28" s="106" t="s">
        <v>99</v>
      </c>
      <c r="AG28" s="106" t="s">
        <v>100</v>
      </c>
      <c r="AH28" s="106" t="s">
        <v>100</v>
      </c>
      <c r="AI28" s="106" t="s">
        <v>101</v>
      </c>
      <c r="AJ28" s="106" t="s">
        <v>101</v>
      </c>
      <c r="AK28" s="106" t="s">
        <v>102</v>
      </c>
      <c r="AL28" s="106" t="s">
        <v>102</v>
      </c>
      <c r="AM28" s="106" t="s">
        <v>103</v>
      </c>
      <c r="AN28" s="106" t="s">
        <v>103</v>
      </c>
      <c r="AO28" s="106" t="s">
        <v>104</v>
      </c>
      <c r="AP28" s="106" t="s">
        <v>104</v>
      </c>
      <c r="AQ28" s="106" t="s">
        <v>105</v>
      </c>
      <c r="AR28" s="106" t="s">
        <v>105</v>
      </c>
      <c r="AS28" s="106" t="s">
        <v>106</v>
      </c>
      <c r="AT28" s="106" t="s">
        <v>106</v>
      </c>
      <c r="AU28" s="106" t="s">
        <v>107</v>
      </c>
      <c r="AV28" s="106" t="s">
        <v>107</v>
      </c>
      <c r="AW28" s="106" t="s">
        <v>108</v>
      </c>
      <c r="AX28" s="106" t="s">
        <v>108</v>
      </c>
      <c r="AY28" s="106" t="s">
        <v>109</v>
      </c>
      <c r="AZ28" s="106" t="s">
        <v>109</v>
      </c>
      <c r="BA28" s="106" t="s">
        <v>110</v>
      </c>
      <c r="BB28" s="106" t="s">
        <v>110</v>
      </c>
      <c r="BC28" s="106" t="s">
        <v>111</v>
      </c>
      <c r="BD28" s="106" t="s">
        <v>111</v>
      </c>
      <c r="BE28" s="106" t="s">
        <v>112</v>
      </c>
      <c r="BF28" s="106" t="s">
        <v>112</v>
      </c>
      <c r="BG28" s="106" t="s">
        <v>113</v>
      </c>
      <c r="BH28" s="106" t="s">
        <v>113</v>
      </c>
      <c r="BI28" s="106" t="s">
        <v>114</v>
      </c>
      <c r="BJ28" s="106" t="s">
        <v>114</v>
      </c>
      <c r="BK28" s="106" t="s">
        <v>115</v>
      </c>
      <c r="BL28" s="106" t="s">
        <v>115</v>
      </c>
    </row>
    <row r="29" spans="2:64" x14ac:dyDescent="0.25">
      <c r="B29" s="18" t="s">
        <v>65</v>
      </c>
      <c r="C29" s="19" t="s">
        <v>315</v>
      </c>
      <c r="D29" s="19" t="s">
        <v>316</v>
      </c>
      <c r="E29" s="20" t="s">
        <v>315</v>
      </c>
      <c r="F29" s="20" t="s">
        <v>316</v>
      </c>
      <c r="G29" s="20" t="s">
        <v>315</v>
      </c>
      <c r="H29" s="20" t="s">
        <v>316</v>
      </c>
      <c r="I29" s="20" t="s">
        <v>315</v>
      </c>
      <c r="J29" s="20" t="s">
        <v>316</v>
      </c>
      <c r="K29" s="20" t="s">
        <v>315</v>
      </c>
      <c r="L29" s="20" t="s">
        <v>316</v>
      </c>
      <c r="M29" s="20" t="s">
        <v>315</v>
      </c>
      <c r="N29" s="20" t="s">
        <v>316</v>
      </c>
      <c r="O29" s="20" t="s">
        <v>315</v>
      </c>
      <c r="P29" s="20" t="s">
        <v>316</v>
      </c>
      <c r="Q29" s="20" t="s">
        <v>315</v>
      </c>
      <c r="R29" s="20" t="s">
        <v>316</v>
      </c>
      <c r="S29" s="20" t="s">
        <v>315</v>
      </c>
      <c r="T29" s="20" t="s">
        <v>316</v>
      </c>
      <c r="U29" s="20" t="s">
        <v>315</v>
      </c>
      <c r="V29" s="20" t="s">
        <v>316</v>
      </c>
      <c r="W29" s="20" t="s">
        <v>315</v>
      </c>
      <c r="X29" s="20" t="s">
        <v>316</v>
      </c>
      <c r="Y29" s="20" t="s">
        <v>315</v>
      </c>
      <c r="Z29" s="20" t="s">
        <v>316</v>
      </c>
      <c r="AA29" s="20" t="s">
        <v>315</v>
      </c>
      <c r="AB29" s="20" t="s">
        <v>316</v>
      </c>
      <c r="AC29" s="20" t="s">
        <v>315</v>
      </c>
      <c r="AD29" s="20" t="s">
        <v>316</v>
      </c>
      <c r="AE29" s="20" t="s">
        <v>315</v>
      </c>
      <c r="AF29" s="20" t="s">
        <v>316</v>
      </c>
      <c r="AG29" s="20" t="s">
        <v>315</v>
      </c>
      <c r="AH29" s="20" t="s">
        <v>316</v>
      </c>
      <c r="AI29" s="20" t="s">
        <v>315</v>
      </c>
      <c r="AJ29" s="20" t="s">
        <v>316</v>
      </c>
      <c r="AK29" s="20" t="s">
        <v>315</v>
      </c>
      <c r="AL29" s="20" t="s">
        <v>316</v>
      </c>
      <c r="AM29" s="20" t="s">
        <v>315</v>
      </c>
      <c r="AN29" s="20" t="s">
        <v>316</v>
      </c>
      <c r="AO29" s="20" t="s">
        <v>315</v>
      </c>
      <c r="AP29" s="20" t="s">
        <v>316</v>
      </c>
      <c r="AQ29" s="20" t="s">
        <v>315</v>
      </c>
      <c r="AR29" s="20" t="s">
        <v>316</v>
      </c>
      <c r="AS29" s="20" t="s">
        <v>315</v>
      </c>
      <c r="AT29" s="20" t="s">
        <v>316</v>
      </c>
      <c r="AU29" s="20" t="s">
        <v>315</v>
      </c>
      <c r="AV29" s="20" t="s">
        <v>316</v>
      </c>
      <c r="AW29" s="20" t="s">
        <v>315</v>
      </c>
      <c r="AX29" s="20" t="s">
        <v>316</v>
      </c>
      <c r="AY29" s="20" t="s">
        <v>315</v>
      </c>
      <c r="AZ29" s="20" t="s">
        <v>316</v>
      </c>
      <c r="BA29" s="20" t="s">
        <v>315</v>
      </c>
      <c r="BB29" s="20" t="s">
        <v>316</v>
      </c>
      <c r="BC29" s="20" t="s">
        <v>315</v>
      </c>
      <c r="BD29" s="20" t="s">
        <v>316</v>
      </c>
      <c r="BE29" s="20" t="s">
        <v>315</v>
      </c>
      <c r="BF29" s="20" t="s">
        <v>316</v>
      </c>
      <c r="BG29" s="20" t="s">
        <v>315</v>
      </c>
      <c r="BH29" s="20" t="s">
        <v>316</v>
      </c>
      <c r="BI29" s="20" t="s">
        <v>315</v>
      </c>
      <c r="BJ29" s="20" t="s">
        <v>316</v>
      </c>
      <c r="BK29" s="20" t="s">
        <v>315</v>
      </c>
      <c r="BL29" s="20" t="s">
        <v>316</v>
      </c>
    </row>
    <row r="30" spans="2:64" x14ac:dyDescent="0.25">
      <c r="B30" s="2" t="s">
        <v>116</v>
      </c>
      <c r="C30" s="121"/>
      <c r="D30" s="125">
        <f>D8</f>
        <v>803.5899999999998</v>
      </c>
      <c r="F30" s="141">
        <f>F8</f>
        <v>1047.8890000000001</v>
      </c>
      <c r="H30" s="141">
        <f t="shared" ref="H30" si="76">H8</f>
        <v>1212.1200000000006</v>
      </c>
      <c r="J30" s="141">
        <f t="shared" ref="J30" si="77">J8</f>
        <v>1292.269</v>
      </c>
      <c r="L30" s="141">
        <f t="shared" ref="L30" si="78">L8</f>
        <v>911.14199999999994</v>
      </c>
      <c r="N30" s="141">
        <f t="shared" ref="N30" si="79">N8</f>
        <v>1045.1950000000002</v>
      </c>
      <c r="P30" s="141">
        <f t="shared" ref="P30" si="80">P8</f>
        <v>1131.5319999999999</v>
      </c>
      <c r="R30" s="141">
        <f t="shared" ref="R30" si="81">R8</f>
        <v>1254.7810000000002</v>
      </c>
      <c r="T30" s="141">
        <f t="shared" ref="T30" si="82">T8</f>
        <v>911.77099999999962</v>
      </c>
      <c r="V30" s="141">
        <f t="shared" ref="V30" si="83">V8</f>
        <v>889.8099999999996</v>
      </c>
      <c r="X30" s="141">
        <f t="shared" ref="X30" si="84">X8</f>
        <v>1004</v>
      </c>
      <c r="Z30" s="141">
        <f t="shared" ref="Z30" si="85">Z8</f>
        <v>1068</v>
      </c>
      <c r="AB30" s="141">
        <f t="shared" ref="AB30" si="86">AB8</f>
        <v>704</v>
      </c>
      <c r="AD30" s="141">
        <f t="shared" ref="AD30" si="87">AD8</f>
        <v>3304</v>
      </c>
      <c r="AF30" s="141">
        <f t="shared" ref="AF30" si="88">AF8</f>
        <v>769</v>
      </c>
      <c r="AH30" s="141">
        <f t="shared" ref="AH30" si="89">AH8</f>
        <v>916</v>
      </c>
      <c r="AJ30" s="141">
        <f t="shared" ref="AJ30" si="90">AJ8</f>
        <v>948</v>
      </c>
      <c r="AL30" s="141">
        <f t="shared" ref="AL30" si="91">AL8</f>
        <v>669</v>
      </c>
      <c r="AN30" s="141">
        <f t="shared" ref="AN30" si="92">AN8</f>
        <v>3122</v>
      </c>
      <c r="AP30" s="141">
        <f t="shared" ref="AP30" si="93">AP8</f>
        <v>763</v>
      </c>
      <c r="AR30" s="141">
        <f t="shared" ref="AR30" si="94">AR8</f>
        <v>901</v>
      </c>
      <c r="AT30" s="141">
        <f t="shared" ref="AT30" si="95">AT8</f>
        <v>889</v>
      </c>
      <c r="AV30" s="141">
        <f t="shared" ref="AV30" si="96">AV8</f>
        <v>569</v>
      </c>
      <c r="AX30" s="141">
        <f t="shared" ref="AX30" si="97">AX8</f>
        <v>2680</v>
      </c>
      <c r="AZ30" s="141">
        <f t="shared" ref="AZ30" si="98">AZ8</f>
        <v>693</v>
      </c>
      <c r="BB30" s="141">
        <f t="shared" ref="BB30" si="99">BB8</f>
        <v>778</v>
      </c>
      <c r="BD30" s="141">
        <f t="shared" ref="BD30" si="100">BD8</f>
        <v>736</v>
      </c>
      <c r="BF30" s="141">
        <f t="shared" ref="BF30" si="101">BF8</f>
        <v>474</v>
      </c>
      <c r="BH30" s="141">
        <f t="shared" ref="BH30" si="102">BH8</f>
        <v>2187</v>
      </c>
      <c r="BJ30" s="141">
        <f t="shared" ref="BJ30" si="103">BJ8</f>
        <v>558</v>
      </c>
      <c r="BL30" s="141">
        <f>BL8</f>
        <v>646</v>
      </c>
    </row>
    <row r="31" spans="2:64" x14ac:dyDescent="0.25">
      <c r="B31" s="2" t="s">
        <v>330</v>
      </c>
      <c r="C31" s="121"/>
      <c r="D31" s="125">
        <f>D4</f>
        <v>911.14200000000005</v>
      </c>
      <c r="F31" s="141">
        <f>F4</f>
        <v>1045.1950000000002</v>
      </c>
      <c r="H31" s="141">
        <f t="shared" ref="H31" si="104">H4</f>
        <v>1131.5320000000002</v>
      </c>
      <c r="J31" s="141">
        <f t="shared" ref="J31" si="105">J4</f>
        <v>1254.7810000000002</v>
      </c>
      <c r="L31" s="141">
        <f t="shared" ref="L31" si="106">L4</f>
        <v>911.77099999999996</v>
      </c>
      <c r="N31" s="141">
        <f t="shared" ref="N31" si="107">N4</f>
        <v>889.79700000000003</v>
      </c>
      <c r="P31" s="141">
        <f t="shared" ref="P31" si="108">P4</f>
        <v>1002.8099999999997</v>
      </c>
      <c r="R31" s="141">
        <f t="shared" ref="R31" si="109">R4</f>
        <v>1067.3510000000001</v>
      </c>
      <c r="T31" s="141">
        <f t="shared" ref="T31" si="110">T4</f>
        <v>703.53899999999999</v>
      </c>
      <c r="V31" s="141">
        <f t="shared" ref="V31" si="111">V4</f>
        <v>768.7199999999998</v>
      </c>
      <c r="X31" s="141">
        <f t="shared" ref="X31" si="112">X4</f>
        <v>916</v>
      </c>
      <c r="Z31" s="141">
        <f t="shared" ref="Z31" si="113">Z4</f>
        <v>949</v>
      </c>
      <c r="AB31" s="141">
        <f t="shared" ref="AB31" si="114">AB4</f>
        <v>670</v>
      </c>
      <c r="AD31" s="141">
        <f t="shared" ref="AD31" si="115">AD4</f>
        <v>3122</v>
      </c>
      <c r="AF31" s="141">
        <f t="shared" ref="AF31" si="116">AF4</f>
        <v>763</v>
      </c>
      <c r="AH31" s="141">
        <f t="shared" ref="AH31" si="117">AH4</f>
        <v>901</v>
      </c>
      <c r="AJ31" s="141">
        <f t="shared" ref="AJ31" si="118">AJ4</f>
        <v>889</v>
      </c>
      <c r="AL31" s="141">
        <f t="shared" ref="AL31" si="119">AL4</f>
        <v>569</v>
      </c>
      <c r="AN31" s="141">
        <f t="shared" ref="AN31" si="120">AN4</f>
        <v>2680</v>
      </c>
      <c r="AP31" s="141">
        <f t="shared" ref="AP31" si="121">AP4</f>
        <v>692</v>
      </c>
      <c r="AR31" s="141">
        <f t="shared" ref="AR31" si="122">AR4</f>
        <v>778</v>
      </c>
      <c r="AT31" s="141">
        <f t="shared" ref="AT31" si="123">AT4</f>
        <v>736</v>
      </c>
      <c r="AV31" s="141">
        <f t="shared" ref="AV31" si="124">AV4</f>
        <v>474</v>
      </c>
      <c r="AX31" s="141">
        <f t="shared" ref="AX31" si="125">AX4</f>
        <v>2187</v>
      </c>
      <c r="AZ31" s="141">
        <f t="shared" ref="AZ31" si="126">AZ4</f>
        <v>558</v>
      </c>
      <c r="BB31" s="141">
        <f t="shared" ref="BB31" si="127">BB4</f>
        <v>646</v>
      </c>
      <c r="BD31" s="141">
        <f t="shared" ref="BD31" si="128">BD4</f>
        <v>603</v>
      </c>
      <c r="BF31" s="141">
        <f t="shared" ref="BF31" si="129">BF4</f>
        <v>380</v>
      </c>
      <c r="BH31" s="141">
        <f t="shared" ref="BH31" si="130">BH4</f>
        <v>1813</v>
      </c>
      <c r="BJ31" s="141">
        <f t="shared" ref="BJ31" si="131">BJ4</f>
        <v>440</v>
      </c>
      <c r="BL31" s="141">
        <f t="shared" ref="BL31" si="132">BL4</f>
        <v>527</v>
      </c>
    </row>
    <row r="32" spans="2:64" x14ac:dyDescent="0.25">
      <c r="B32" s="17" t="s">
        <v>331</v>
      </c>
      <c r="C32" s="142">
        <f>D32/D31</f>
        <v>-0.11804087617517384</v>
      </c>
      <c r="D32" s="25">
        <f>D30-D31</f>
        <v>-107.55200000000025</v>
      </c>
      <c r="E32" s="143">
        <f>F32/F31</f>
        <v>2.5775094599571943E-3</v>
      </c>
      <c r="F32" s="26">
        <f>F30-F31</f>
        <v>2.69399999999996</v>
      </c>
      <c r="G32" s="143">
        <f t="shared" ref="G32" si="133">H32/H31</f>
        <v>7.1220257138110463E-2</v>
      </c>
      <c r="H32" s="26">
        <f t="shared" ref="H32" si="134">H30-H31</f>
        <v>80.58800000000042</v>
      </c>
      <c r="I32" s="143">
        <f t="shared" ref="I32" si="135">J32/J31</f>
        <v>2.9876129778821821E-2</v>
      </c>
      <c r="J32" s="26">
        <f t="shared" ref="J32" si="136">J30-J31</f>
        <v>37.487999999999829</v>
      </c>
      <c r="K32" s="143">
        <f t="shared" ref="K32" si="137">L32/L31</f>
        <v>-6.8986620543976408E-4</v>
      </c>
      <c r="L32" s="26">
        <f t="shared" ref="L32" si="138">L30-L31</f>
        <v>-0.6290000000000191</v>
      </c>
      <c r="M32" s="143">
        <f t="shared" ref="M32" si="139">N32/N31</f>
        <v>0.1746443289873984</v>
      </c>
      <c r="N32" s="26">
        <f t="shared" ref="N32" si="140">N30-N31</f>
        <v>155.39800000000014</v>
      </c>
      <c r="O32" s="143">
        <f t="shared" ref="O32" si="141">P32/P31</f>
        <v>0.12836130473369856</v>
      </c>
      <c r="P32" s="26">
        <f t="shared" ref="P32" si="142">P30-P31</f>
        <v>128.72200000000021</v>
      </c>
      <c r="Q32" s="143">
        <f t="shared" ref="Q32" si="143">R32/R31</f>
        <v>0.17560296472294498</v>
      </c>
      <c r="R32" s="26">
        <f t="shared" ref="R32" si="144">R30-R31</f>
        <v>187.43000000000006</v>
      </c>
      <c r="S32" s="143">
        <f t="shared" ref="S32" si="145">T32/T31</f>
        <v>0.29597790598673229</v>
      </c>
      <c r="T32" s="26">
        <f t="shared" ref="T32" si="146">T30-T31</f>
        <v>208.23199999999963</v>
      </c>
      <c r="U32" s="143">
        <f t="shared" ref="U32" si="147">V32/V31</f>
        <v>0.15752159433864063</v>
      </c>
      <c r="V32" s="26">
        <f t="shared" ref="V32" si="148">V30-V31</f>
        <v>121.0899999999998</v>
      </c>
      <c r="W32" s="143">
        <f t="shared" ref="W32" si="149">X32/X31</f>
        <v>9.606986899563319E-2</v>
      </c>
      <c r="X32" s="26">
        <f t="shared" ref="X32" si="150">X30-X31</f>
        <v>88</v>
      </c>
      <c r="Y32" s="143">
        <f t="shared" ref="Y32" si="151">Z32/Z31</f>
        <v>0.12539515279241306</v>
      </c>
      <c r="Z32" s="26">
        <f t="shared" ref="Z32" si="152">Z30-Z31</f>
        <v>119</v>
      </c>
      <c r="AA32" s="143">
        <f t="shared" ref="AA32" si="153">AB32/AB31</f>
        <v>5.0746268656716415E-2</v>
      </c>
      <c r="AB32" s="26">
        <f t="shared" ref="AB32" si="154">AB30-AB31</f>
        <v>34</v>
      </c>
      <c r="AC32" s="143">
        <f t="shared" ref="AC32" si="155">AD32/AD31</f>
        <v>5.829596412556054E-2</v>
      </c>
      <c r="AD32" s="26">
        <f t="shared" ref="AD32" si="156">AD30-AD31</f>
        <v>182</v>
      </c>
      <c r="AE32" s="143">
        <f t="shared" ref="AE32" si="157">AF32/AF31</f>
        <v>7.8636959370904317E-3</v>
      </c>
      <c r="AF32" s="26">
        <f t="shared" ref="AF32" si="158">AF30-AF31</f>
        <v>6</v>
      </c>
      <c r="AG32" s="143">
        <f t="shared" ref="AG32" si="159">AH32/AH31</f>
        <v>1.6648168701442843E-2</v>
      </c>
      <c r="AH32" s="26">
        <f t="shared" ref="AH32" si="160">AH30-AH31</f>
        <v>15</v>
      </c>
      <c r="AI32" s="143">
        <f t="shared" ref="AI32" si="161">AJ32/AJ31</f>
        <v>6.6366704161979748E-2</v>
      </c>
      <c r="AJ32" s="26">
        <f t="shared" ref="AJ32" si="162">AJ30-AJ31</f>
        <v>59</v>
      </c>
      <c r="AK32" s="143">
        <f t="shared" ref="AK32" si="163">AL32/AL31</f>
        <v>0.1757469244288225</v>
      </c>
      <c r="AL32" s="26">
        <f t="shared" ref="AL32" si="164">AL30-AL31</f>
        <v>100</v>
      </c>
      <c r="AM32" s="143">
        <f t="shared" ref="AM32" si="165">AN32/AN31</f>
        <v>0.16492537313432837</v>
      </c>
      <c r="AN32" s="26">
        <f t="shared" ref="AN32" si="166">AN30-AN31</f>
        <v>442</v>
      </c>
      <c r="AO32" s="143">
        <f t="shared" ref="AO32" si="167">AP32/AP31</f>
        <v>0.10260115606936417</v>
      </c>
      <c r="AP32" s="26">
        <f t="shared" ref="AP32" si="168">AP30-AP31</f>
        <v>71</v>
      </c>
      <c r="AQ32" s="143">
        <f t="shared" ref="AQ32" si="169">AR32/AR31</f>
        <v>0.15809768637532134</v>
      </c>
      <c r="AR32" s="26">
        <f t="shared" ref="AR32" si="170">AR30-AR31</f>
        <v>123</v>
      </c>
      <c r="AS32" s="143">
        <f t="shared" ref="AS32" si="171">AT32/AT31</f>
        <v>0.2078804347826087</v>
      </c>
      <c r="AT32" s="26">
        <f t="shared" ref="AT32" si="172">AT30-AT31</f>
        <v>153</v>
      </c>
      <c r="AU32" s="143">
        <f t="shared" ref="AU32" si="173">AV32/AV31</f>
        <v>0.20042194092827004</v>
      </c>
      <c r="AV32" s="26">
        <f t="shared" ref="AV32" si="174">AV30-AV31</f>
        <v>95</v>
      </c>
      <c r="AW32" s="143">
        <f t="shared" ref="AW32" si="175">AX32/AX31</f>
        <v>0.22542295381801555</v>
      </c>
      <c r="AX32" s="26">
        <f t="shared" ref="AX32" si="176">AX30-AX31</f>
        <v>493</v>
      </c>
      <c r="AY32" s="143">
        <f t="shared" ref="AY32" si="177">AZ32/AZ31</f>
        <v>0.24193548387096775</v>
      </c>
      <c r="AZ32" s="26">
        <f t="shared" ref="AZ32" si="178">AZ30-AZ31</f>
        <v>135</v>
      </c>
      <c r="BA32" s="143">
        <f t="shared" ref="BA32" si="179">BB32/BB31</f>
        <v>0.2043343653250774</v>
      </c>
      <c r="BB32" s="26">
        <f t="shared" ref="BB32" si="180">BB30-BB31</f>
        <v>132</v>
      </c>
      <c r="BC32" s="143">
        <f t="shared" ref="BC32" si="181">BD32/BD31</f>
        <v>0.22056384742951907</v>
      </c>
      <c r="BD32" s="26">
        <f t="shared" ref="BD32" si="182">BD30-BD31</f>
        <v>133</v>
      </c>
      <c r="BE32" s="143">
        <f t="shared" ref="BE32" si="183">BF32/BF31</f>
        <v>0.24736842105263157</v>
      </c>
      <c r="BF32" s="26">
        <f t="shared" ref="BF32" si="184">BF30-BF31</f>
        <v>94</v>
      </c>
      <c r="BG32" s="143">
        <f t="shared" ref="BG32" si="185">BH32/BH31</f>
        <v>0.20628792057363485</v>
      </c>
      <c r="BH32" s="26">
        <f t="shared" ref="BH32" si="186">BH30-BH31</f>
        <v>374</v>
      </c>
      <c r="BI32" s="143">
        <f t="shared" ref="BI32" si="187">BJ32/BJ31</f>
        <v>0.26818181818181819</v>
      </c>
      <c r="BJ32" s="26">
        <f t="shared" ref="BJ32" si="188">BJ30-BJ31</f>
        <v>118</v>
      </c>
      <c r="BK32" s="143">
        <f t="shared" ref="BK32" si="189">BL32/BL31</f>
        <v>0.22580645161290322</v>
      </c>
      <c r="BL32" s="26">
        <f t="shared" ref="BL32" si="190">BL30-BL31</f>
        <v>119</v>
      </c>
    </row>
    <row r="33" spans="2:64" x14ac:dyDescent="0.25">
      <c r="B33" s="2" t="s">
        <v>82</v>
      </c>
      <c r="C33" s="142">
        <f>D33/D31</f>
        <v>1.1923498203353594E-2</v>
      </c>
      <c r="D33" s="125">
        <f>D15+D24</f>
        <v>10.864000000000001</v>
      </c>
      <c r="E33" s="143">
        <f>F33/F31</f>
        <v>2.7451336831883048E-2</v>
      </c>
      <c r="F33" s="141">
        <f>F15+F24</f>
        <v>28.692000000000007</v>
      </c>
      <c r="G33" s="143">
        <f t="shared" ref="G33" si="191">H33/H31</f>
        <v>4.156046846222642E-2</v>
      </c>
      <c r="H33" s="141">
        <f t="shared" ref="H33:H34" si="192">H15+H24</f>
        <v>47.026999999999994</v>
      </c>
      <c r="I33" s="143">
        <f t="shared" ref="I33" si="193">J33/J31</f>
        <v>7.5976604682410701E-2</v>
      </c>
      <c r="J33" s="141">
        <f t="shared" ref="J33:J34" si="194">J15+J24</f>
        <v>95.334000000000003</v>
      </c>
      <c r="K33" s="143">
        <f t="shared" ref="K33" si="195">L33/L31</f>
        <v>7.151357084180128E-2</v>
      </c>
      <c r="L33" s="141">
        <f t="shared" ref="L33:L34" si="196">L15+L24</f>
        <v>65.203999999999994</v>
      </c>
      <c r="M33" s="143">
        <f t="shared" ref="M33" si="197">N33/N31</f>
        <v>5.8710020375433943E-2</v>
      </c>
      <c r="N33" s="141">
        <f t="shared" ref="N33:N34" si="198">N15+N24</f>
        <v>52.239999999999995</v>
      </c>
      <c r="O33" s="143">
        <f t="shared" ref="O33" si="199">P33/P31</f>
        <v>5.1206110828571738E-2</v>
      </c>
      <c r="P33" s="141">
        <f t="shared" ref="P33:P34" si="200">P15+P24</f>
        <v>51.350000000000009</v>
      </c>
      <c r="Q33" s="143">
        <f t="shared" ref="Q33" si="201">R33/R31</f>
        <v>3.9206409138137305E-2</v>
      </c>
      <c r="R33" s="141">
        <f t="shared" ref="R33:R34" si="202">R15+R24</f>
        <v>41.846999999999994</v>
      </c>
      <c r="S33" s="143">
        <f t="shared" ref="S33" si="203">T33/T31</f>
        <v>5.9779202005858956E-2</v>
      </c>
      <c r="T33" s="141">
        <f t="shared" ref="T33:T34" si="204">T15+T24</f>
        <v>42.057000000000002</v>
      </c>
      <c r="U33" s="143">
        <f t="shared" ref="U33" si="205">V33/V31</f>
        <v>0.11444739306899784</v>
      </c>
      <c r="V33" s="141">
        <f t="shared" ref="V33:V34" si="206">V15+V24</f>
        <v>87.977999999999994</v>
      </c>
      <c r="W33" s="143">
        <f t="shared" ref="W33" si="207">X33/X31</f>
        <v>8.8427947598253273E-2</v>
      </c>
      <c r="X33" s="141">
        <f t="shared" ref="X33:X34" si="208">X15+X24</f>
        <v>81</v>
      </c>
      <c r="Y33" s="143">
        <f t="shared" ref="Y33" si="209">Z33/Z31</f>
        <v>6.9546891464699681E-2</v>
      </c>
      <c r="Z33" s="141">
        <f t="shared" ref="Z33:Z34" si="210">Z15+Z24</f>
        <v>66</v>
      </c>
      <c r="AA33" s="143">
        <f t="shared" ref="AA33" si="211">AB33/AB31</f>
        <v>6.7164179104477612E-2</v>
      </c>
      <c r="AB33" s="141">
        <f t="shared" ref="AB33:AB34" si="212">AB15+AB24</f>
        <v>45</v>
      </c>
      <c r="AC33" s="143">
        <f t="shared" ref="AC33" si="213">AD33/AD31</f>
        <v>7.6873798846893021E-3</v>
      </c>
      <c r="AD33" s="141">
        <f t="shared" ref="AD33:AD34" si="214">AD15+AD24</f>
        <v>24</v>
      </c>
      <c r="AE33" s="143">
        <f t="shared" ref="AE33" si="215">AF33/AF31</f>
        <v>0</v>
      </c>
      <c r="AF33" s="141">
        <f t="shared" ref="AF33:AF34" si="216">AF15+AF24</f>
        <v>0</v>
      </c>
      <c r="AG33" s="143">
        <f t="shared" ref="AG33" si="217">AH33/AH31</f>
        <v>0</v>
      </c>
      <c r="AH33" s="141">
        <f t="shared" ref="AH33:AH34" si="218">AH15+AH24</f>
        <v>0</v>
      </c>
      <c r="AI33" s="143">
        <f t="shared" ref="AI33" si="219">AJ33/AJ31</f>
        <v>8.9988751406074249E-3</v>
      </c>
      <c r="AJ33" s="141">
        <f t="shared" ref="AJ33:AJ34" si="220">AJ15+AJ24</f>
        <v>8</v>
      </c>
      <c r="AK33" s="143">
        <f t="shared" ref="AK33" si="221">AL33/AL31</f>
        <v>2.6362038664323375E-2</v>
      </c>
      <c r="AL33" s="141">
        <f t="shared" ref="AL33:AL34" si="222">AL15+AL24</f>
        <v>15</v>
      </c>
      <c r="AM33" s="143">
        <f t="shared" ref="AM33" si="223">AN33/AN31</f>
        <v>7.4626865671641784E-2</v>
      </c>
      <c r="AN33" s="141">
        <f t="shared" ref="AN33:AN34" si="224">AN15+AN24</f>
        <v>200</v>
      </c>
      <c r="AO33" s="143">
        <f t="shared" ref="AO33" si="225">AP33/AP31</f>
        <v>3.1791907514450865E-2</v>
      </c>
      <c r="AP33" s="141">
        <f t="shared" ref="AP33:AP34" si="226">AP15+AP24</f>
        <v>22</v>
      </c>
      <c r="AQ33" s="143">
        <f t="shared" ref="AQ33" si="227">AR33/AR31</f>
        <v>3.9845758354755782E-2</v>
      </c>
      <c r="AR33" s="141">
        <f t="shared" ref="AR33:AR34" si="228">AR15+AR24</f>
        <v>31</v>
      </c>
      <c r="AS33" s="143">
        <f t="shared" ref="AS33" si="229">AT33/AT31</f>
        <v>0.12907608695652173</v>
      </c>
      <c r="AT33" s="141">
        <f t="shared" ref="AT33:AT34" si="230">AT15+AT24</f>
        <v>95</v>
      </c>
      <c r="AU33" s="143">
        <f t="shared" ref="AU33" si="231">AV33/AV31</f>
        <v>0.10970464135021098</v>
      </c>
      <c r="AV33" s="141">
        <f t="shared" ref="AV33:AV34" si="232">AV15+AV24</f>
        <v>52</v>
      </c>
      <c r="AW33" s="143">
        <f t="shared" ref="AW33" si="233">AX33/AX31</f>
        <v>0.1518061271147691</v>
      </c>
      <c r="AX33" s="141">
        <f t="shared" ref="AX33:AX34" si="234">AX15+AX24</f>
        <v>332</v>
      </c>
      <c r="AY33" s="143">
        <f t="shared" ref="AY33" si="235">AZ33/AZ31</f>
        <v>0.14336917562724014</v>
      </c>
      <c r="AZ33" s="141">
        <f t="shared" ref="AZ33:AZ34" si="236">AZ15+AZ24</f>
        <v>80</v>
      </c>
      <c r="BA33" s="143">
        <f t="shared" ref="BA33" si="237">BB33/BB31</f>
        <v>0.11764705882352941</v>
      </c>
      <c r="BB33" s="141">
        <f t="shared" ref="BB33:BB34" si="238">BB15+BB24</f>
        <v>76</v>
      </c>
      <c r="BC33" s="143">
        <f t="shared" ref="BC33" si="239">BD33/BD31</f>
        <v>0.15920398009950248</v>
      </c>
      <c r="BD33" s="141">
        <f t="shared" ref="BD33:BD34" si="240">BD15+BD24</f>
        <v>96</v>
      </c>
      <c r="BE33" s="143">
        <f t="shared" ref="BE33" si="241">BF33/BF31</f>
        <v>0.20789473684210527</v>
      </c>
      <c r="BF33" s="141">
        <f t="shared" ref="BF33:BF34" si="242">BF15+BF24</f>
        <v>79</v>
      </c>
      <c r="BG33" s="143">
        <f t="shared" ref="BG33" si="243">BH33/BH31</f>
        <v>0.14616657473800332</v>
      </c>
      <c r="BH33" s="141">
        <f t="shared" ref="BH33:BH34" si="244">BH15+BH24</f>
        <v>265</v>
      </c>
      <c r="BI33" s="143">
        <f t="shared" ref="BI33" si="245">BJ33/BJ31</f>
        <v>0.21136363636363636</v>
      </c>
      <c r="BJ33" s="141">
        <f t="shared" ref="BJ33:BJ34" si="246">BJ15+BJ24</f>
        <v>93</v>
      </c>
      <c r="BK33" s="143">
        <f t="shared" ref="BK33" si="247">BL33/BL31</f>
        <v>0.17647058823529413</v>
      </c>
      <c r="BL33" s="141">
        <f t="shared" ref="BL33:BL34" si="248">BL15+BL24</f>
        <v>93</v>
      </c>
    </row>
    <row r="34" spans="2:64" x14ac:dyDescent="0.25">
      <c r="B34" s="2" t="s">
        <v>318</v>
      </c>
      <c r="C34" s="142">
        <f>D34/D31</f>
        <v>2.6946062036825608E-3</v>
      </c>
      <c r="D34" s="125">
        <f>D16+D25</f>
        <v>2.4551688856357359</v>
      </c>
      <c r="E34" s="143">
        <f>F34/F31</f>
        <v>2.4543127454125381E-2</v>
      </c>
      <c r="F34" s="141">
        <f>F16+F25</f>
        <v>25.65235409941458</v>
      </c>
      <c r="G34" s="143">
        <f t="shared" ref="G34" si="249">H34/H31</f>
        <v>6.5413627848791886E-2</v>
      </c>
      <c r="H34" s="141">
        <f t="shared" si="192"/>
        <v>74.017613146999196</v>
      </c>
      <c r="I34" s="143">
        <f t="shared" ref="I34" si="250">J34/J31</f>
        <v>4.2846910744873713E-2</v>
      </c>
      <c r="J34" s="141">
        <f t="shared" si="194"/>
        <v>53.763489511363389</v>
      </c>
      <c r="K34" s="143">
        <f t="shared" ref="K34" si="251">L34/L31</f>
        <v>2.8915654488743791E-2</v>
      </c>
      <c r="L34" s="141">
        <f t="shared" si="196"/>
        <v>26.364455208856413</v>
      </c>
      <c r="M34" s="143">
        <f t="shared" ref="M34" si="252">N34/N31</f>
        <v>5.8658631513635255E-2</v>
      </c>
      <c r="N34" s="141">
        <f t="shared" si="198"/>
        <v>52.194274344938108</v>
      </c>
      <c r="O34" s="143">
        <f t="shared" ref="O34" si="253">P34/P31</f>
        <v>4.0098837130852522E-2</v>
      </c>
      <c r="P34" s="141">
        <f t="shared" si="200"/>
        <v>40.211514863190203</v>
      </c>
      <c r="Q34" s="143">
        <f t="shared" ref="Q34" si="254">R34/R31</f>
        <v>2.9220181948636292E-2</v>
      </c>
      <c r="R34" s="141">
        <f t="shared" si="202"/>
        <v>31.188190423058899</v>
      </c>
      <c r="S34" s="143">
        <f t="shared" ref="S34" si="255">T34/T31</f>
        <v>4.1229343628450869E-2</v>
      </c>
      <c r="T34" s="141">
        <f t="shared" si="204"/>
        <v>29.006451187016697</v>
      </c>
      <c r="U34" s="143">
        <f t="shared" ref="U34" si="256">V34/V31</f>
        <v>-2.9365046367015417E-3</v>
      </c>
      <c r="V34" s="141">
        <f t="shared" si="206"/>
        <v>-2.2573498443252085</v>
      </c>
      <c r="W34" s="143">
        <f t="shared" ref="W34" si="257">X34/X31</f>
        <v>-7.6419213973799123E-3</v>
      </c>
      <c r="X34" s="141">
        <f t="shared" si="208"/>
        <v>-7</v>
      </c>
      <c r="Y34" s="143">
        <f t="shared" ref="Y34" si="258">Z34/Z31</f>
        <v>-2.6343519494204427E-2</v>
      </c>
      <c r="Z34" s="141">
        <f t="shared" si="210"/>
        <v>-25</v>
      </c>
      <c r="AA34" s="143">
        <f t="shared" ref="AA34" si="259">AB34/AB31</f>
        <v>-3.880597014925373E-2</v>
      </c>
      <c r="AB34" s="141">
        <f t="shared" si="212"/>
        <v>-26</v>
      </c>
      <c r="AC34" s="143">
        <f t="shared" ref="AC34" si="260">AD34/AD31</f>
        <v>-2.1140294682895581E-2</v>
      </c>
      <c r="AD34" s="141">
        <f t="shared" si="214"/>
        <v>-66</v>
      </c>
      <c r="AE34" s="143">
        <f t="shared" ref="AE34" si="261">AF34/AF31</f>
        <v>-4.0629095674967232E-2</v>
      </c>
      <c r="AF34" s="141">
        <f t="shared" si="216"/>
        <v>-31</v>
      </c>
      <c r="AG34" s="143">
        <f t="shared" ref="AG34" si="262">AH34/AH31</f>
        <v>-3.1076581576026639E-2</v>
      </c>
      <c r="AH34" s="141">
        <f t="shared" si="218"/>
        <v>-28</v>
      </c>
      <c r="AI34" s="143">
        <f t="shared" ref="AI34" si="263">AJ34/AJ31</f>
        <v>-1.4623172103487065E-2</v>
      </c>
      <c r="AJ34" s="141">
        <f t="shared" si="220"/>
        <v>-13</v>
      </c>
      <c r="AK34" s="143">
        <f t="shared" ref="AK34" si="264">AL34/AL31</f>
        <v>8.7873462214411256E-3</v>
      </c>
      <c r="AL34" s="141">
        <f t="shared" si="222"/>
        <v>5</v>
      </c>
      <c r="AM34" s="143">
        <f t="shared" ref="AM34" si="265">AN34/AN31</f>
        <v>2.2761194029850745E-2</v>
      </c>
      <c r="AN34" s="141">
        <f t="shared" si="224"/>
        <v>61</v>
      </c>
      <c r="AO34" s="143">
        <f t="shared" ref="AO34" si="266">AP34/AP31</f>
        <v>2.1676300578034682E-2</v>
      </c>
      <c r="AP34" s="141">
        <f t="shared" si="226"/>
        <v>15</v>
      </c>
      <c r="AQ34" s="143">
        <f t="shared" ref="AQ34" si="267">AR34/AR31</f>
        <v>1.2853470437017995E-2</v>
      </c>
      <c r="AR34" s="141">
        <f t="shared" si="228"/>
        <v>10</v>
      </c>
      <c r="AS34" s="143">
        <f t="shared" ref="AS34" si="268">AT34/AT31</f>
        <v>2.1739130434782608E-2</v>
      </c>
      <c r="AT34" s="141">
        <f t="shared" si="230"/>
        <v>16</v>
      </c>
      <c r="AU34" s="143">
        <f t="shared" ref="AU34" si="269">AV34/AV31</f>
        <v>4.2194092827004218E-2</v>
      </c>
      <c r="AV34" s="141">
        <f t="shared" si="232"/>
        <v>20</v>
      </c>
      <c r="AW34" s="143">
        <f t="shared" ref="AW34" si="270">AX34/AX31</f>
        <v>4.2524005486968448E-2</v>
      </c>
      <c r="AX34" s="141">
        <f t="shared" si="234"/>
        <v>93</v>
      </c>
      <c r="AY34" s="143">
        <f t="shared" ref="AY34" si="271">AZ34/AZ31</f>
        <v>3.9426523297491037E-2</v>
      </c>
      <c r="AZ34" s="141">
        <f t="shared" si="236"/>
        <v>22</v>
      </c>
      <c r="BA34" s="143">
        <f t="shared" ref="BA34" si="272">BB34/BB31</f>
        <v>5.4179566563467493E-2</v>
      </c>
      <c r="BB34" s="141">
        <f t="shared" si="238"/>
        <v>35</v>
      </c>
      <c r="BC34" s="143">
        <f t="shared" ref="BC34" si="273">BD34/BD31</f>
        <v>4.1459369817578771E-2</v>
      </c>
      <c r="BD34" s="141">
        <f t="shared" si="240"/>
        <v>25</v>
      </c>
      <c r="BE34" s="143">
        <f t="shared" ref="BE34" si="274">BF34/BF31</f>
        <v>2.6315789473684209E-2</v>
      </c>
      <c r="BF34" s="141">
        <f t="shared" si="242"/>
        <v>10</v>
      </c>
      <c r="BG34" s="143">
        <f t="shared" ref="BG34" si="275">BH34/BH31</f>
        <v>1.1031439602868174E-2</v>
      </c>
      <c r="BH34" s="141">
        <f t="shared" si="244"/>
        <v>20</v>
      </c>
      <c r="BI34" s="143">
        <f t="shared" ref="BI34" si="276">BJ34/BJ31</f>
        <v>-6.8181818181818179E-3</v>
      </c>
      <c r="BJ34" s="141">
        <f t="shared" si="246"/>
        <v>-3</v>
      </c>
      <c r="BK34" s="143">
        <f t="shared" ref="BK34" si="277">BL34/BL31</f>
        <v>1.8975332068311196E-3</v>
      </c>
      <c r="BL34" s="141">
        <f t="shared" si="248"/>
        <v>1</v>
      </c>
    </row>
    <row r="35" spans="2:64" s="120" customFormat="1" x14ac:dyDescent="0.25">
      <c r="B35" s="17" t="s">
        <v>65</v>
      </c>
      <c r="C35" s="144">
        <f>D35/D31</f>
        <v>-0.13265898058221001</v>
      </c>
      <c r="D35" s="127">
        <f>D32-D33-D34</f>
        <v>-120.871168885636</v>
      </c>
      <c r="E35" s="145">
        <f>F35/F31</f>
        <v>-4.9416954826051233E-2</v>
      </c>
      <c r="F35" s="128">
        <f>F32-F33-F34</f>
        <v>-51.650354099414628</v>
      </c>
      <c r="G35" s="145">
        <f t="shared" ref="G35" si="278">H35/H31</f>
        <v>-3.575383917290785E-2</v>
      </c>
      <c r="H35" s="128">
        <f t="shared" ref="H35" si="279">H32-H33-H34</f>
        <v>-40.45661314699877</v>
      </c>
      <c r="I35" s="145">
        <f t="shared" ref="I35" si="280">J35/J31</f>
        <v>-8.8947385648462593E-2</v>
      </c>
      <c r="J35" s="128">
        <f t="shared" ref="J35" si="281">J32-J33-J34</f>
        <v>-111.60948951136356</v>
      </c>
      <c r="K35" s="145">
        <f t="shared" ref="K35" si="282">L35/L31</f>
        <v>-0.10111909153598483</v>
      </c>
      <c r="L35" s="128">
        <f t="shared" ref="L35" si="283">L32-L33-L34</f>
        <v>-92.197455208856425</v>
      </c>
      <c r="M35" s="145">
        <f t="shared" ref="M35" si="284">N35/N31</f>
        <v>5.727567709832921E-2</v>
      </c>
      <c r="N35" s="128">
        <f t="shared" ref="N35" si="285">N32-N33-N34</f>
        <v>50.963725655062035</v>
      </c>
      <c r="O35" s="145">
        <f t="shared" ref="O35" si="286">P35/P31</f>
        <v>3.7056356774274296E-2</v>
      </c>
      <c r="P35" s="128">
        <f t="shared" ref="P35" si="287">P32-P33-P34</f>
        <v>37.160485136809996</v>
      </c>
      <c r="Q35" s="145">
        <f t="shared" ref="Q35" si="288">R35/R31</f>
        <v>0.1071763736361714</v>
      </c>
      <c r="R35" s="128">
        <f t="shared" ref="R35" si="289">R32-R33-R34</f>
        <v>114.39480957694119</v>
      </c>
      <c r="S35" s="145">
        <f t="shared" ref="S35" si="290">T35/T31</f>
        <v>0.19496936035242243</v>
      </c>
      <c r="T35" s="128">
        <f t="shared" ref="T35" si="291">T32-T33-T34</f>
        <v>137.16854881298292</v>
      </c>
      <c r="U35" s="145">
        <f t="shared" ref="U35" si="292">V35/V31</f>
        <v>4.6010705906344346E-2</v>
      </c>
      <c r="V35" s="128">
        <f t="shared" ref="V35" si="293">V32-V33-V34</f>
        <v>35.369349844325015</v>
      </c>
      <c r="W35" s="145">
        <f t="shared" ref="W35" si="294">X35/X31</f>
        <v>1.5283842794759825E-2</v>
      </c>
      <c r="X35" s="128">
        <f t="shared" ref="X35" si="295">X32-X33-X34</f>
        <v>14</v>
      </c>
      <c r="Y35" s="145">
        <f t="shared" ref="Y35" si="296">Z35/Z31</f>
        <v>8.2191780821917804E-2</v>
      </c>
      <c r="Z35" s="128">
        <f t="shared" ref="Z35" si="297">Z32-Z33-Z34</f>
        <v>78</v>
      </c>
      <c r="AA35" s="145">
        <f t="shared" ref="AA35" si="298">AB35/AB31</f>
        <v>2.2388059701492536E-2</v>
      </c>
      <c r="AB35" s="128">
        <f t="shared" ref="AB35" si="299">AB32-AB33-AB34</f>
        <v>15</v>
      </c>
      <c r="AC35" s="145">
        <f t="shared" ref="AC35" si="300">AD35/AD31</f>
        <v>7.1748878923766815E-2</v>
      </c>
      <c r="AD35" s="128">
        <f t="shared" ref="AD35" si="301">AD32-AD33-AD34</f>
        <v>224</v>
      </c>
      <c r="AE35" s="145">
        <f t="shared" ref="AE35" si="302">AF35/AF31</f>
        <v>4.8492791612057669E-2</v>
      </c>
      <c r="AF35" s="128">
        <f t="shared" ref="AF35" si="303">AF32-AF33-AF34</f>
        <v>37</v>
      </c>
      <c r="AG35" s="145">
        <f t="shared" ref="AG35" si="304">AH35/AH31</f>
        <v>4.7724750277469481E-2</v>
      </c>
      <c r="AH35" s="128">
        <f t="shared" ref="AH35" si="305">AH32-AH33-AH34</f>
        <v>43</v>
      </c>
      <c r="AI35" s="145">
        <f t="shared" ref="AI35" si="306">AJ35/AJ31</f>
        <v>7.19910011248594E-2</v>
      </c>
      <c r="AJ35" s="128">
        <f t="shared" ref="AJ35" si="307">AJ32-AJ33-AJ34</f>
        <v>64</v>
      </c>
      <c r="AK35" s="145">
        <f t="shared" ref="AK35" si="308">AL35/AL31</f>
        <v>0.14059753954305801</v>
      </c>
      <c r="AL35" s="128">
        <f t="shared" ref="AL35" si="309">AL32-AL33-AL34</f>
        <v>80</v>
      </c>
      <c r="AM35" s="145">
        <f t="shared" ref="AM35" si="310">AN35/AN31</f>
        <v>6.7537313432835824E-2</v>
      </c>
      <c r="AN35" s="128">
        <f t="shared" ref="AN35" si="311">AN32-AN33-AN34</f>
        <v>181</v>
      </c>
      <c r="AO35" s="145">
        <f t="shared" ref="AO35" si="312">AP35/AP31</f>
        <v>4.9132947976878616E-2</v>
      </c>
      <c r="AP35" s="128">
        <f t="shared" ref="AP35" si="313">AP32-AP33-AP34</f>
        <v>34</v>
      </c>
      <c r="AQ35" s="145">
        <f t="shared" ref="AQ35" si="314">AR35/AR31</f>
        <v>0.10539845758354756</v>
      </c>
      <c r="AR35" s="128">
        <f t="shared" ref="AR35" si="315">AR32-AR33-AR34</f>
        <v>82</v>
      </c>
      <c r="AS35" s="145">
        <f t="shared" ref="AS35" si="316">AT35/AT31</f>
        <v>5.7065217391304345E-2</v>
      </c>
      <c r="AT35" s="128">
        <f t="shared" ref="AT35" si="317">AT32-AT33-AT34</f>
        <v>42</v>
      </c>
      <c r="AU35" s="145">
        <f t="shared" ref="AU35" si="318">AV35/AV31</f>
        <v>4.852320675105485E-2</v>
      </c>
      <c r="AV35" s="128">
        <f t="shared" ref="AV35" si="319">AV32-AV33-AV34</f>
        <v>23</v>
      </c>
      <c r="AW35" s="145">
        <f t="shared" ref="AW35" si="320">AX35/AX31</f>
        <v>3.1092821216278006E-2</v>
      </c>
      <c r="AX35" s="128">
        <f t="shared" ref="AX35" si="321">AX32-AX33-AX34</f>
        <v>68</v>
      </c>
      <c r="AY35" s="145">
        <f t="shared" ref="AY35" si="322">AZ35/AZ31</f>
        <v>5.9139784946236562E-2</v>
      </c>
      <c r="AZ35" s="128">
        <f t="shared" ref="AZ35" si="323">AZ32-AZ33-AZ34</f>
        <v>33</v>
      </c>
      <c r="BA35" s="145">
        <f t="shared" ref="BA35" si="324">BB35/BB31</f>
        <v>3.2507739938080496E-2</v>
      </c>
      <c r="BB35" s="128">
        <f t="shared" ref="BB35" si="325">BB32-BB33-BB34</f>
        <v>21</v>
      </c>
      <c r="BC35" s="145">
        <f t="shared" ref="BC35" si="326">BD35/BD31</f>
        <v>1.9900497512437811E-2</v>
      </c>
      <c r="BD35" s="128">
        <f t="shared" ref="BD35" si="327">BD32-BD33-BD34</f>
        <v>12</v>
      </c>
      <c r="BE35" s="145">
        <f t="shared" ref="BE35" si="328">BF35/BF31</f>
        <v>1.3157894736842105E-2</v>
      </c>
      <c r="BF35" s="128">
        <f t="shared" ref="BF35" si="329">BF32-BF33-BF34</f>
        <v>5</v>
      </c>
      <c r="BG35" s="145">
        <f t="shared" ref="BG35" si="330">BH35/BH31</f>
        <v>4.9089906232763374E-2</v>
      </c>
      <c r="BH35" s="128">
        <f t="shared" ref="BH35" si="331">BH32-BH33-BH34</f>
        <v>89</v>
      </c>
      <c r="BI35" s="145">
        <f t="shared" ref="BI35" si="332">BJ35/BJ31</f>
        <v>6.363636363636363E-2</v>
      </c>
      <c r="BJ35" s="128">
        <f t="shared" ref="BJ35" si="333">BJ32-BJ33-BJ34</f>
        <v>28</v>
      </c>
      <c r="BK35" s="145">
        <f t="shared" ref="BK35" si="334">BL35/BL31</f>
        <v>4.743833017077799E-2</v>
      </c>
      <c r="BL35" s="128">
        <f t="shared" ref="BL35" si="335">BL32-BL33-BL34</f>
        <v>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Definitions</vt:lpstr>
      <vt:lpstr>IS Q </vt:lpstr>
      <vt:lpstr>IS YTD</vt:lpstr>
      <vt:lpstr>BS</vt:lpstr>
      <vt:lpstr>Cash Flow</vt:lpstr>
      <vt:lpstr>Analysis of net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Bäckbom</dc:creator>
  <cp:lastModifiedBy>Amanda Skog</cp:lastModifiedBy>
  <dcterms:created xsi:type="dcterms:W3CDTF">2023-10-18T14:31:44Z</dcterms:created>
  <dcterms:modified xsi:type="dcterms:W3CDTF">2024-04-22T12:53:48Z</dcterms:modified>
</cp:coreProperties>
</file>